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EstaPasta_de_trabalho" defaultThemeVersion="124226"/>
  <bookViews>
    <workbookView xWindow="0" yWindow="150" windowWidth="19155" windowHeight="8475" firstSheet="1" activeTab="6"/>
  </bookViews>
  <sheets>
    <sheet name="@pizza" sheetId="1" r:id="rId1"/>
    <sheet name="@barra" sheetId="2" r:id="rId2"/>
    <sheet name="@barras_compara" sheetId="3" r:id="rId3"/>
    <sheet name="@histograma" sheetId="5" r:id="rId4"/>
    <sheet name="@histograma_compara" sheetId="7" r:id="rId5"/>
    <sheet name="@pareto" sheetId="10" r:id="rId6"/>
    <sheet name="questionario" sheetId="6" r:id="rId7"/>
  </sheets>
  <definedNames>
    <definedName name="questionario">questionario!$A$1:$N$51</definedName>
  </definedNames>
  <calcPr calcId="125725"/>
</workbook>
</file>

<file path=xl/calcChain.xml><?xml version="1.0" encoding="utf-8"?>
<calcChain xmlns="http://schemas.openxmlformats.org/spreadsheetml/2006/main">
  <c r="D11" i="10"/>
  <c r="D10"/>
  <c r="D9"/>
  <c r="D8"/>
  <c r="D7"/>
  <c r="D6"/>
  <c r="D5"/>
  <c r="D4"/>
  <c r="F25" i="7"/>
  <c r="F26"/>
  <c r="F27"/>
  <c r="F28"/>
  <c r="F29"/>
  <c r="F30"/>
  <c r="D21" a="1"/>
  <c r="D21"/>
  <c r="D22" a="1"/>
  <c r="D22"/>
  <c r="E30"/>
  <c r="E29"/>
  <c r="E28"/>
  <c r="E27"/>
  <c r="E26"/>
  <c r="E25"/>
  <c r="C30"/>
  <c r="C29"/>
  <c r="C28"/>
  <c r="C27"/>
  <c r="C26"/>
  <c r="C25"/>
  <c r="D25"/>
  <c r="D30"/>
  <c r="D29"/>
  <c r="D28"/>
  <c r="D27"/>
  <c r="D26"/>
  <c r="D20"/>
  <c r="N10" s="1"/>
  <c r="A10"/>
  <c r="A9"/>
  <c r="A8"/>
  <c r="A7"/>
  <c r="A6"/>
  <c r="K25" i="5"/>
  <c r="K24"/>
  <c r="K23"/>
  <c r="K22"/>
  <c r="K21"/>
  <c r="J25"/>
  <c r="J24"/>
  <c r="J23"/>
  <c r="J22"/>
  <c r="J21"/>
  <c r="J20"/>
  <c r="G25" s="1"/>
  <c r="D21" a="1"/>
  <c r="D21"/>
  <c r="D20" a="1"/>
  <c r="D20"/>
  <c r="C22" i="3" a="1"/>
  <c r="C22"/>
  <c r="B22" a="1"/>
  <c r="B22"/>
  <c r="C21" a="1"/>
  <c r="C21"/>
  <c r="B21" a="1"/>
  <c r="B21"/>
  <c r="B21" i="2" a="1"/>
  <c r="B21"/>
  <c r="B20" a="1"/>
  <c r="B20"/>
  <c r="B21" i="1" a="1"/>
  <c r="B21"/>
  <c r="B20" a="1"/>
  <c r="B20"/>
  <c r="A9" i="5"/>
  <c r="A8"/>
  <c r="A7"/>
  <c r="A6"/>
  <c r="A5"/>
  <c r="D19"/>
  <c r="D4" s="1" a="1"/>
  <c r="C20" i="3"/>
  <c r="B20"/>
  <c r="D12"/>
  <c r="B19" i="2"/>
  <c r="B11"/>
  <c r="B19" i="1"/>
  <c r="B4" s="1"/>
  <c r="B6"/>
  <c r="B5"/>
  <c r="B4" i="3"/>
  <c r="B5"/>
  <c r="B6"/>
  <c r="B7"/>
  <c r="B8"/>
  <c r="B9"/>
  <c r="B10"/>
  <c r="B11"/>
  <c r="B12"/>
  <c r="D4"/>
  <c r="D5"/>
  <c r="D6"/>
  <c r="D7"/>
  <c r="D8"/>
  <c r="D9"/>
  <c r="D10"/>
  <c r="D11"/>
  <c r="B5" i="2"/>
  <c r="B6"/>
  <c r="B7"/>
  <c r="B8"/>
  <c r="B9"/>
  <c r="B10"/>
  <c r="B12"/>
  <c r="B4"/>
  <c r="B14" i="3"/>
  <c r="C4"/>
  <c r="C5"/>
  <c r="C6"/>
  <c r="C7"/>
  <c r="C8"/>
  <c r="C9"/>
  <c r="C10"/>
  <c r="C11"/>
  <c r="C12"/>
  <c r="B14" i="2"/>
  <c r="C4"/>
  <c r="C12"/>
  <c r="D14" i="3"/>
  <c r="C14"/>
  <c r="C5" i="2"/>
  <c r="C6"/>
  <c r="C7"/>
  <c r="C8"/>
  <c r="C9"/>
  <c r="C10"/>
  <c r="E4" i="3"/>
  <c r="E5"/>
  <c r="E6"/>
  <c r="E7"/>
  <c r="E8"/>
  <c r="E9"/>
  <c r="E10"/>
  <c r="E11"/>
  <c r="E12"/>
  <c r="E14"/>
  <c r="C11" i="2"/>
  <c r="C14"/>
  <c r="G21" i="5" l="1"/>
  <c r="G20"/>
  <c r="H20" s="1"/>
  <c r="G22"/>
  <c r="G23"/>
  <c r="G24"/>
  <c r="D4"/>
  <c r="D5"/>
  <c r="D6"/>
  <c r="D7"/>
  <c r="D8"/>
  <c r="D9"/>
  <c r="N5" i="7"/>
  <c r="N6"/>
  <c r="N7"/>
  <c r="N8"/>
  <c r="N9"/>
  <c r="J10"/>
  <c r="J5"/>
  <c r="D5" s="1"/>
  <c r="J6"/>
  <c r="J7"/>
  <c r="J8"/>
  <c r="J9"/>
  <c r="L5"/>
  <c r="H5" a="1"/>
  <c r="H5"/>
  <c r="H6"/>
  <c r="H7"/>
  <c r="H8"/>
  <c r="H9"/>
  <c r="H10"/>
  <c r="D6"/>
  <c r="D7"/>
  <c r="D8"/>
  <c r="D9"/>
  <c r="H22" i="5"/>
  <c r="H23"/>
  <c r="H24"/>
  <c r="H25"/>
  <c r="B8" i="1"/>
  <c r="C4"/>
  <c r="D11" i="5"/>
  <c r="E4"/>
  <c r="B13" i="10" l="1"/>
  <c r="C4"/>
  <c r="C5"/>
  <c r="C6"/>
  <c r="C7"/>
  <c r="C8"/>
  <c r="C9"/>
  <c r="C10"/>
  <c r="C11"/>
  <c r="H21" i="5"/>
  <c r="L10" i="7"/>
  <c r="L9"/>
  <c r="F10" s="1"/>
  <c r="L8"/>
  <c r="L7"/>
  <c r="L6"/>
  <c r="F6"/>
  <c r="F5"/>
  <c r="F9"/>
  <c r="F8"/>
  <c r="F7"/>
  <c r="H12"/>
  <c r="I5" s="1"/>
  <c r="I10"/>
  <c r="I9"/>
  <c r="I8"/>
  <c r="I7"/>
  <c r="I6"/>
  <c r="D10"/>
  <c r="D12"/>
  <c r="E5"/>
  <c r="E6"/>
  <c r="E7"/>
  <c r="E8"/>
  <c r="E9"/>
  <c r="E10"/>
  <c r="C6" i="1"/>
  <c r="C5"/>
  <c r="C8" s="1"/>
  <c r="F4" i="5"/>
  <c r="E9"/>
  <c r="E8"/>
  <c r="E7"/>
  <c r="E6"/>
  <c r="E5"/>
  <c r="F9" s="1"/>
  <c r="E11"/>
  <c r="C13" i="10" l="1"/>
  <c r="F12" i="7"/>
  <c r="G10" s="1"/>
  <c r="G7"/>
  <c r="G8"/>
  <c r="G9"/>
  <c r="G6"/>
  <c r="I12"/>
  <c r="O10"/>
  <c r="O9"/>
  <c r="O8"/>
  <c r="O7"/>
  <c r="O6"/>
  <c r="O5"/>
  <c r="E12"/>
  <c r="K10"/>
  <c r="K9"/>
  <c r="K8"/>
  <c r="K7"/>
  <c r="K6"/>
  <c r="K5"/>
  <c r="F5" i="5"/>
  <c r="F6"/>
  <c r="F7"/>
  <c r="F8"/>
  <c r="G5" i="7" l="1"/>
  <c r="G12" l="1"/>
  <c r="M10"/>
  <c r="M9"/>
  <c r="M8"/>
  <c r="M7"/>
  <c r="M6"/>
  <c r="M5"/>
</calcChain>
</file>

<file path=xl/sharedStrings.xml><?xml version="1.0" encoding="utf-8"?>
<sst xmlns="http://schemas.openxmlformats.org/spreadsheetml/2006/main" count="427" uniqueCount="57">
  <si>
    <t>Toler</t>
  </si>
  <si>
    <r>
      <t>n</t>
    </r>
    <r>
      <rPr>
        <vertAlign val="subscript"/>
        <sz val="11"/>
        <color indexed="8"/>
        <rFont val="Calibri"/>
        <family val="2"/>
      </rPr>
      <t>i</t>
    </r>
  </si>
  <si>
    <t>M</t>
  </si>
  <si>
    <t>P</t>
  </si>
  <si>
    <t>I</t>
  </si>
  <si>
    <t xml:space="preserve">1a.linha:  </t>
  </si>
  <si>
    <t xml:space="preserve">última:  </t>
  </si>
  <si>
    <t xml:space="preserve">col:  </t>
  </si>
  <si>
    <t xml:space="preserve">banco:  </t>
  </si>
  <si>
    <t>questionario</t>
  </si>
  <si>
    <r>
      <t>f</t>
    </r>
    <r>
      <rPr>
        <vertAlign val="subscript"/>
        <sz val="11"/>
        <color indexed="8"/>
        <rFont val="Calibri"/>
        <family val="2"/>
      </rPr>
      <t>i</t>
    </r>
  </si>
  <si>
    <t>Total</t>
  </si>
  <si>
    <t>Idade</t>
  </si>
  <si>
    <t>Sexo</t>
  </si>
  <si>
    <t>F</t>
  </si>
  <si>
    <t>col:</t>
  </si>
  <si>
    <t>1a. linha:</t>
  </si>
  <si>
    <t>última:</t>
  </si>
  <si>
    <t>Critério 1</t>
  </si>
  <si>
    <t>Critério 2</t>
  </si>
  <si>
    <t>Peso</t>
  </si>
  <si>
    <r>
      <t>f</t>
    </r>
    <r>
      <rPr>
        <vertAlign val="subscript"/>
        <sz val="11"/>
        <color indexed="8"/>
        <rFont val="Calibri"/>
        <family val="2"/>
      </rPr>
      <t>ac</t>
    </r>
  </si>
  <si>
    <t>^</t>
  </si>
  <si>
    <t>B</t>
  </si>
  <si>
    <t>NAO</t>
  </si>
  <si>
    <t>R</t>
  </si>
  <si>
    <t>N</t>
  </si>
  <si>
    <t>SIM</t>
  </si>
  <si>
    <t>A</t>
  </si>
  <si>
    <t>OpTV</t>
  </si>
  <si>
    <t>TV</t>
  </si>
  <si>
    <t>OpCine</t>
  </si>
  <si>
    <t>Cine</t>
  </si>
  <si>
    <t>Exerc</t>
  </si>
  <si>
    <t>Fuma</t>
  </si>
  <si>
    <t>Filhos</t>
  </si>
  <si>
    <t>Alt</t>
  </si>
  <si>
    <t>Turma</t>
  </si>
  <si>
    <t>ni</t>
  </si>
  <si>
    <r>
      <t>n</t>
    </r>
    <r>
      <rPr>
        <vertAlign val="subscript"/>
        <sz val="11"/>
        <color indexed="8"/>
        <rFont val="Calibri"/>
        <family val="2"/>
      </rPr>
      <t>ac</t>
    </r>
  </si>
  <si>
    <t>Criterio 2</t>
  </si>
  <si>
    <t>Criterio 1</t>
  </si>
  <si>
    <t>Freqüências Acumuladas</t>
  </si>
  <si>
    <t>Freqüências</t>
  </si>
  <si>
    <t xml:space="preserve"> </t>
  </si>
  <si>
    <t>Muito</t>
  </si>
  <si>
    <t>Pouco</t>
  </si>
  <si>
    <t>Indiferente</t>
  </si>
  <si>
    <t>Emprestados</t>
  </si>
  <si>
    <t>Em uso no recinto</t>
  </si>
  <si>
    <t>Pedido não localizado</t>
  </si>
  <si>
    <t>Na encadernação</t>
  </si>
  <si>
    <t>Fora de lugar</t>
  </si>
  <si>
    <t>Em processamento</t>
  </si>
  <si>
    <t>Classificação errada</t>
  </si>
  <si>
    <t>Outros</t>
  </si>
  <si>
    <t>Problema</t>
  </si>
</sst>
</file>

<file path=xl/styles.xml><?xml version="1.0" encoding="utf-8"?>
<styleSheet xmlns="http://schemas.openxmlformats.org/spreadsheetml/2006/main">
  <numFmts count="2">
    <numFmt numFmtId="164" formatCode="0.0%"/>
    <numFmt numFmtId="165" formatCode="0.0"/>
  </numFmts>
  <fonts count="6">
    <font>
      <sz val="11"/>
      <color theme="1"/>
      <name val="Calibri"/>
      <family val="2"/>
      <scheme val="minor"/>
    </font>
    <font>
      <vertAlign val="subscript"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4"/>
      <color theme="1"/>
      <name val="Euclid Symbol"/>
      <family val="1"/>
      <charset val="2"/>
    </font>
    <font>
      <i/>
      <sz val="11"/>
      <color theme="1"/>
      <name val="Calibri"/>
      <family val="2"/>
      <scheme val="minor"/>
    </font>
    <font>
      <sz val="10"/>
      <name val="Arial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/>
  </cellStyleXfs>
  <cellXfs count="7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164" fontId="0" fillId="0" borderId="0" xfId="0" applyNumberForma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164" fontId="0" fillId="0" borderId="6" xfId="0" applyNumberFormat="1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vertical="center"/>
    </xf>
    <xf numFmtId="164" fontId="0" fillId="0" borderId="9" xfId="0" applyNumberFormat="1" applyBorder="1" applyAlignment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vertical="center"/>
    </xf>
    <xf numFmtId="164" fontId="0" fillId="0" borderId="12" xfId="0" applyNumberForma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164" fontId="2" fillId="0" borderId="3" xfId="0" applyNumberFormat="1" applyFont="1" applyBorder="1" applyAlignment="1">
      <alignment vertical="center"/>
    </xf>
    <xf numFmtId="0" fontId="0" fillId="0" borderId="13" xfId="0" applyBorder="1" applyAlignment="1">
      <alignment horizontal="center" vertical="center"/>
    </xf>
    <xf numFmtId="0" fontId="0" fillId="0" borderId="0" xfId="0" applyAlignment="1">
      <alignment horizontal="right"/>
    </xf>
    <xf numFmtId="164" fontId="0" fillId="0" borderId="5" xfId="0" applyNumberFormat="1" applyBorder="1" applyAlignment="1">
      <alignment vertical="center"/>
    </xf>
    <xf numFmtId="164" fontId="0" fillId="0" borderId="8" xfId="0" applyNumberFormat="1" applyBorder="1" applyAlignment="1">
      <alignment vertical="center"/>
    </xf>
    <xf numFmtId="164" fontId="0" fillId="0" borderId="11" xfId="0" applyNumberFormat="1" applyBorder="1" applyAlignment="1">
      <alignment vertical="center"/>
    </xf>
    <xf numFmtId="0" fontId="0" fillId="0" borderId="14" xfId="0" applyBorder="1" applyAlignment="1">
      <alignment vertical="center"/>
    </xf>
    <xf numFmtId="164" fontId="0" fillId="0" borderId="15" xfId="0" applyNumberFormat="1" applyBorder="1" applyAlignment="1">
      <alignment vertical="center"/>
    </xf>
    <xf numFmtId="164" fontId="2" fillId="0" borderId="17" xfId="0" applyNumberFormat="1" applyFont="1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1" xfId="0" applyBorder="1" applyAlignment="1">
      <alignment vertical="center"/>
    </xf>
    <xf numFmtId="0" fontId="3" fillId="0" borderId="19" xfId="0" applyFont="1" applyBorder="1" applyAlignment="1">
      <alignment horizontal="center" vertical="center" textRotation="180"/>
    </xf>
    <xf numFmtId="0" fontId="3" fillId="0" borderId="21" xfId="0" applyFont="1" applyBorder="1" applyAlignment="1">
      <alignment horizontal="center" vertical="center" textRotation="180"/>
    </xf>
    <xf numFmtId="0" fontId="3" fillId="0" borderId="16" xfId="0" applyFont="1" applyBorder="1" applyAlignment="1">
      <alignment horizontal="center" vertical="center" textRotation="180"/>
    </xf>
    <xf numFmtId="0" fontId="0" fillId="0" borderId="20" xfId="0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4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5" fillId="0" borderId="0" xfId="1" applyAlignment="1">
      <alignment horizontal="center"/>
    </xf>
    <xf numFmtId="165" fontId="5" fillId="0" borderId="0" xfId="1" applyNumberFormat="1" applyAlignment="1">
      <alignment horizontal="center"/>
    </xf>
    <xf numFmtId="2" fontId="5" fillId="0" borderId="0" xfId="1" applyNumberFormat="1" applyAlignment="1">
      <alignment horizontal="center"/>
    </xf>
    <xf numFmtId="0" fontId="5" fillId="0" borderId="0" xfId="1"/>
    <xf numFmtId="0" fontId="0" fillId="0" borderId="6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164" fontId="2" fillId="0" borderId="0" xfId="0" applyNumberFormat="1" applyFont="1" applyBorder="1" applyAlignment="1">
      <alignment vertical="center"/>
    </xf>
    <xf numFmtId="164" fontId="2" fillId="0" borderId="2" xfId="0" applyNumberFormat="1" applyFont="1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25" xfId="0" applyBorder="1" applyAlignment="1">
      <alignment horizontal="center" vertical="center"/>
    </xf>
    <xf numFmtId="164" fontId="0" fillId="0" borderId="14" xfId="0" applyNumberForma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1" xfId="0" applyBorder="1" applyAlignment="1">
      <alignment vertical="center"/>
    </xf>
    <xf numFmtId="1" fontId="0" fillId="0" borderId="6" xfId="0" applyNumberFormat="1" applyBorder="1" applyAlignment="1">
      <alignment vertical="center"/>
    </xf>
    <xf numFmtId="1" fontId="0" fillId="0" borderId="15" xfId="0" applyNumberFormat="1" applyBorder="1" applyAlignment="1">
      <alignment vertical="center"/>
    </xf>
    <xf numFmtId="1" fontId="0" fillId="0" borderId="12" xfId="0" applyNumberForma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0" borderId="1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4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/>
          <a:lstStyle/>
          <a:p>
            <a:pPr>
              <a:defRPr/>
            </a:pPr>
            <a:r>
              <a:rPr lang="pt-BR"/>
              <a:t>Tolerância a Cigarro</a:t>
            </a:r>
          </a:p>
        </c:rich>
      </c:tx>
      <c:layout/>
    </c:title>
    <c:plotArea>
      <c:layout/>
      <c:pieChart>
        <c:varyColors val="1"/>
        <c:ser>
          <c:idx val="0"/>
          <c:order val="0"/>
          <c:dLbls>
            <c:showCatName val="1"/>
            <c:showPercent val="1"/>
            <c:showLeaderLines val="1"/>
          </c:dLbls>
          <c:cat>
            <c:strRef>
              <c:f>'@pizza'!$E$4:$E$6</c:f>
              <c:strCache>
                <c:ptCount val="3"/>
                <c:pt idx="0">
                  <c:v>Muito</c:v>
                </c:pt>
                <c:pt idx="1">
                  <c:v>Pouco</c:v>
                </c:pt>
                <c:pt idx="2">
                  <c:v>Indiferente</c:v>
                </c:pt>
              </c:strCache>
            </c:strRef>
          </c:cat>
          <c:val>
            <c:numRef>
              <c:f>'@pizza'!$B$4:$B$6</c:f>
              <c:numCache>
                <c:formatCode>General</c:formatCode>
                <c:ptCount val="3"/>
                <c:pt idx="0">
                  <c:v>19</c:v>
                </c:pt>
                <c:pt idx="1">
                  <c:v>21</c:v>
                </c:pt>
                <c:pt idx="2">
                  <c:v>10</c:v>
                </c:pt>
              </c:numCache>
            </c:numRef>
          </c:val>
        </c:ser>
        <c:dLbls>
          <c:showCatName val="1"/>
          <c:showPercent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</c:chart>
  <c:printSettings>
    <c:headerFooter/>
    <c:pageMargins b="0.78740157499999996" l="0.511811024" r="0.511811024" t="0.78740157499999996" header="0.31496062000000075" footer="0.3149606200000007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autoTitleDeleted val="1"/>
    <c:plotArea>
      <c:layout/>
      <c:barChart>
        <c:barDir val="col"/>
        <c:grouping val="clustered"/>
        <c:ser>
          <c:idx val="0"/>
          <c:order val="0"/>
          <c:tx>
            <c:strRef>
              <c:f>'@pareto'!$A$2</c:f>
              <c:strCache>
                <c:ptCount val="1"/>
                <c:pt idx="0">
                  <c:v>Problema</c:v>
                </c:pt>
              </c:strCache>
            </c:strRef>
          </c:tx>
          <c:cat>
            <c:strRef>
              <c:f>'@pareto'!$A$4:$A$11</c:f>
              <c:strCache>
                <c:ptCount val="8"/>
                <c:pt idx="0">
                  <c:v>Emprestados</c:v>
                </c:pt>
                <c:pt idx="1">
                  <c:v>Em uso no recinto</c:v>
                </c:pt>
                <c:pt idx="2">
                  <c:v>Pedido não localizado</c:v>
                </c:pt>
                <c:pt idx="3">
                  <c:v>Na encadernação</c:v>
                </c:pt>
                <c:pt idx="4">
                  <c:v>Fora de lugar</c:v>
                </c:pt>
                <c:pt idx="5">
                  <c:v>Em processamento</c:v>
                </c:pt>
                <c:pt idx="6">
                  <c:v>Classificação errada</c:v>
                </c:pt>
                <c:pt idx="7">
                  <c:v>Outros</c:v>
                </c:pt>
              </c:strCache>
            </c:strRef>
          </c:cat>
          <c:val>
            <c:numRef>
              <c:f>'@pareto'!$C$4:$C$11</c:f>
              <c:numCache>
                <c:formatCode>0.0%</c:formatCode>
                <c:ptCount val="8"/>
                <c:pt idx="0">
                  <c:v>0.32926829268292684</c:v>
                </c:pt>
                <c:pt idx="1">
                  <c:v>0.26341463414634148</c:v>
                </c:pt>
                <c:pt idx="2">
                  <c:v>0.13902439024390245</c:v>
                </c:pt>
                <c:pt idx="3">
                  <c:v>0.1048780487804878</c:v>
                </c:pt>
                <c:pt idx="4">
                  <c:v>2.9268292682926831E-2</c:v>
                </c:pt>
                <c:pt idx="5">
                  <c:v>2.9268292682926831E-2</c:v>
                </c:pt>
                <c:pt idx="6">
                  <c:v>1.7073170731707318E-2</c:v>
                </c:pt>
                <c:pt idx="7">
                  <c:v>8.7804878048780483E-2</c:v>
                </c:pt>
              </c:numCache>
            </c:numRef>
          </c:val>
        </c:ser>
        <c:axId val="92222208"/>
        <c:axId val="92224128"/>
      </c:barChart>
      <c:lineChart>
        <c:grouping val="standard"/>
        <c:ser>
          <c:idx val="1"/>
          <c:order val="1"/>
          <c:spPr>
            <a:ln w="12700"/>
          </c:spPr>
          <c:val>
            <c:numRef>
              <c:f>'@pareto'!$D$4:$D$11</c:f>
              <c:numCache>
                <c:formatCode>0.0%</c:formatCode>
                <c:ptCount val="8"/>
                <c:pt idx="0">
                  <c:v>0.32926829268292684</c:v>
                </c:pt>
                <c:pt idx="1">
                  <c:v>0.59268292682926838</c:v>
                </c:pt>
                <c:pt idx="2">
                  <c:v>0.73170731707317083</c:v>
                </c:pt>
                <c:pt idx="3">
                  <c:v>0.83658536585365861</c:v>
                </c:pt>
                <c:pt idx="4">
                  <c:v>0.86585365853658547</c:v>
                </c:pt>
                <c:pt idx="5">
                  <c:v>0.89512195121951232</c:v>
                </c:pt>
                <c:pt idx="6">
                  <c:v>0.91219512195121966</c:v>
                </c:pt>
                <c:pt idx="7">
                  <c:v>1.0000000000000002</c:v>
                </c:pt>
              </c:numCache>
            </c:numRef>
          </c:val>
        </c:ser>
        <c:marker val="1"/>
        <c:axId val="92222208"/>
        <c:axId val="92224128"/>
      </c:lineChart>
      <c:catAx>
        <c:axId val="92222208"/>
        <c:scaling>
          <c:orientation val="minMax"/>
        </c:scaling>
        <c:axPos val="b"/>
        <c:numFmt formatCode="General" sourceLinked="1"/>
        <c:tickLblPos val="nextTo"/>
        <c:crossAx val="92224128"/>
        <c:crosses val="autoZero"/>
        <c:auto val="1"/>
        <c:lblAlgn val="ctr"/>
        <c:lblOffset val="100"/>
      </c:catAx>
      <c:valAx>
        <c:axId val="92224128"/>
        <c:scaling>
          <c:orientation val="minMax"/>
          <c:max val="1"/>
        </c:scaling>
        <c:axPos val="l"/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BR"/>
                  <a:t>Freqüência</a:t>
                </a:r>
              </a:p>
            </c:rich>
          </c:tx>
          <c:layout/>
        </c:title>
        <c:numFmt formatCode="0%" sourceLinked="0"/>
        <c:tickLblPos val="nextTo"/>
        <c:crossAx val="92222208"/>
        <c:crosses val="autoZero"/>
        <c:crossBetween val="between"/>
        <c:majorUnit val="0.2"/>
        <c:minorUnit val="0.1"/>
      </c:valAx>
    </c:plotArea>
    <c:plotVisOnly val="1"/>
    <c:dispBlanksAs val="gap"/>
  </c:chart>
  <c:printSettings>
    <c:headerFooter/>
    <c:pageMargins b="0.78740157499999996" l="0.511811024" r="0.511811024" t="0.78740157499999996" header="0.31496062000000102" footer="0.314960620000001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autoTitleDeleted val="1"/>
    <c:plotArea>
      <c:layout/>
      <c:barChart>
        <c:barDir val="col"/>
        <c:grouping val="clustered"/>
        <c:ser>
          <c:idx val="0"/>
          <c:order val="0"/>
          <c:tx>
            <c:strRef>
              <c:f>'@barra'!$A$2</c:f>
              <c:strCache>
                <c:ptCount val="1"/>
                <c:pt idx="0">
                  <c:v>Idade</c:v>
                </c:pt>
              </c:strCache>
            </c:strRef>
          </c:tx>
          <c:cat>
            <c:numRef>
              <c:f>'@barra'!$A$4:$A$12</c:f>
              <c:numCache>
                <c:formatCode>General</c:formatCode>
                <c:ptCount val="9"/>
                <c:pt idx="0">
                  <c:v>17</c:v>
                </c:pt>
                <c:pt idx="1">
                  <c:v>18</c:v>
                </c:pt>
                <c:pt idx="2">
                  <c:v>19</c:v>
                </c:pt>
                <c:pt idx="3">
                  <c:v>20</c:v>
                </c:pt>
                <c:pt idx="4">
                  <c:v>21</c:v>
                </c:pt>
                <c:pt idx="5">
                  <c:v>22</c:v>
                </c:pt>
                <c:pt idx="6">
                  <c:v>23</c:v>
                </c:pt>
                <c:pt idx="7">
                  <c:v>24</c:v>
                </c:pt>
                <c:pt idx="8">
                  <c:v>25</c:v>
                </c:pt>
              </c:numCache>
            </c:numRef>
          </c:cat>
          <c:val>
            <c:numRef>
              <c:f>'@barra'!$B$4:$B$12</c:f>
              <c:numCache>
                <c:formatCode>General</c:formatCode>
                <c:ptCount val="9"/>
                <c:pt idx="0">
                  <c:v>9</c:v>
                </c:pt>
                <c:pt idx="1">
                  <c:v>22</c:v>
                </c:pt>
                <c:pt idx="2">
                  <c:v>7</c:v>
                </c:pt>
                <c:pt idx="3">
                  <c:v>4</c:v>
                </c:pt>
                <c:pt idx="4">
                  <c:v>3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</c:ser>
        <c:axId val="90677248"/>
        <c:axId val="90679168"/>
      </c:barChart>
      <c:catAx>
        <c:axId val="9067724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Idade</a:t>
                </a:r>
              </a:p>
            </c:rich>
          </c:tx>
          <c:layout/>
        </c:title>
        <c:numFmt formatCode="General" sourceLinked="1"/>
        <c:tickLblPos val="nextTo"/>
        <c:crossAx val="90679168"/>
        <c:crosses val="autoZero"/>
        <c:auto val="1"/>
        <c:lblAlgn val="ctr"/>
        <c:lblOffset val="100"/>
      </c:catAx>
      <c:valAx>
        <c:axId val="9067916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BR"/>
                  <a:t>Freqüência</a:t>
                </a:r>
              </a:p>
            </c:rich>
          </c:tx>
          <c:layout/>
        </c:title>
        <c:numFmt formatCode="General" sourceLinked="1"/>
        <c:tickLblPos val="nextTo"/>
        <c:crossAx val="90677248"/>
        <c:crosses val="autoZero"/>
        <c:crossBetween val="between"/>
      </c:valAx>
    </c:plotArea>
    <c:plotVisOnly val="1"/>
    <c:dispBlanksAs val="gap"/>
  </c:chart>
  <c:printSettings>
    <c:headerFooter/>
    <c:pageMargins b="0.78740157499999996" l="0.511811024" r="0.511811024" t="0.78740157499999996" header="0.31496062000000091" footer="0.3149606200000009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/>
      <c:barChart>
        <c:barDir val="col"/>
        <c:grouping val="clustered"/>
        <c:ser>
          <c:idx val="1"/>
          <c:order val="0"/>
          <c:val>
            <c:numRef>
              <c:f>'@barra'!$C$4:$C$12</c:f>
              <c:numCache>
                <c:formatCode>0.0%</c:formatCode>
                <c:ptCount val="9"/>
                <c:pt idx="0">
                  <c:v>0.18</c:v>
                </c:pt>
                <c:pt idx="1">
                  <c:v>0.44</c:v>
                </c:pt>
                <c:pt idx="2">
                  <c:v>0.14000000000000001</c:v>
                </c:pt>
                <c:pt idx="3">
                  <c:v>0.08</c:v>
                </c:pt>
                <c:pt idx="4">
                  <c:v>0.06</c:v>
                </c:pt>
                <c:pt idx="5">
                  <c:v>0</c:v>
                </c:pt>
                <c:pt idx="6">
                  <c:v>0.04</c:v>
                </c:pt>
                <c:pt idx="7">
                  <c:v>0.02</c:v>
                </c:pt>
                <c:pt idx="8">
                  <c:v>0.04</c:v>
                </c:pt>
              </c:numCache>
            </c:numRef>
          </c:val>
        </c:ser>
        <c:axId val="90768512"/>
        <c:axId val="90770432"/>
      </c:barChart>
      <c:catAx>
        <c:axId val="9076851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Idade</a:t>
                </a:r>
              </a:p>
            </c:rich>
          </c:tx>
          <c:layout/>
        </c:title>
        <c:numFmt formatCode="General" sourceLinked="1"/>
        <c:tickLblPos val="nextTo"/>
        <c:crossAx val="90770432"/>
        <c:crosses val="autoZero"/>
        <c:auto val="1"/>
        <c:lblAlgn val="ctr"/>
        <c:lblOffset val="100"/>
      </c:catAx>
      <c:valAx>
        <c:axId val="9077043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BR"/>
                  <a:t>%</a:t>
                </a:r>
              </a:p>
            </c:rich>
          </c:tx>
          <c:layout/>
        </c:title>
        <c:numFmt formatCode="0%" sourceLinked="0"/>
        <c:tickLblPos val="nextTo"/>
        <c:crossAx val="90768512"/>
        <c:crosses val="autoZero"/>
        <c:crossBetween val="between"/>
        <c:majorUnit val="0.1"/>
        <c:minorUnit val="0.05"/>
      </c:valAx>
    </c:plotArea>
    <c:plotVisOnly val="1"/>
    <c:dispBlanksAs val="gap"/>
  </c:chart>
  <c:printSettings>
    <c:headerFooter/>
    <c:pageMargins b="0.78740157499999996" l="0.511811024" r="0.511811024" t="0.78740157499999996" header="0.31496062000000091" footer="0.3149606200000009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/>
          <a:lstStyle/>
          <a:p>
            <a:pPr>
              <a:defRPr sz="1400"/>
            </a:pPr>
            <a:r>
              <a:rPr lang="pt-BR" sz="1400"/>
              <a:t>Idade</a:t>
            </a:r>
            <a:r>
              <a:rPr lang="pt-BR" sz="1400" baseline="0"/>
              <a:t> - Mulheres</a:t>
            </a:r>
            <a:endParaRPr lang="pt-BR" sz="1400"/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val>
            <c:numRef>
              <c:f>'@barras_compara'!$B$4:$B$12</c:f>
              <c:numCache>
                <c:formatCode>General</c:formatCode>
                <c:ptCount val="9"/>
                <c:pt idx="0">
                  <c:v>6</c:v>
                </c:pt>
                <c:pt idx="1">
                  <c:v>17</c:v>
                </c:pt>
                <c:pt idx="2">
                  <c:v>5</c:v>
                </c:pt>
                <c:pt idx="3">
                  <c:v>4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</c:ser>
        <c:axId val="90716800"/>
        <c:axId val="90727168"/>
      </c:barChart>
      <c:catAx>
        <c:axId val="9071680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Idade</a:t>
                </a:r>
              </a:p>
            </c:rich>
          </c:tx>
          <c:layout/>
        </c:title>
        <c:numFmt formatCode="General" sourceLinked="1"/>
        <c:tickLblPos val="nextTo"/>
        <c:crossAx val="90727168"/>
        <c:crosses val="autoZero"/>
        <c:auto val="1"/>
        <c:lblAlgn val="ctr"/>
        <c:lblOffset val="100"/>
      </c:catAx>
      <c:valAx>
        <c:axId val="9072716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BR"/>
                  <a:t>Freqüência</a:t>
                </a:r>
              </a:p>
            </c:rich>
          </c:tx>
          <c:layout/>
        </c:title>
        <c:numFmt formatCode="General" sourceLinked="1"/>
        <c:tickLblPos val="nextTo"/>
        <c:crossAx val="90716800"/>
        <c:crosses val="autoZero"/>
        <c:crossBetween val="between"/>
      </c:valAx>
    </c:plotArea>
    <c:plotVisOnly val="1"/>
    <c:dispBlanksAs val="gap"/>
  </c:chart>
  <c:printSettings>
    <c:headerFooter/>
    <c:pageMargins b="0.78740157499999996" l="0.511811024" r="0.511811024" t="0.78740157499999996" header="0.31496062000000102" footer="0.314960620000001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/>
          <a:lstStyle/>
          <a:p>
            <a:pPr>
              <a:defRPr sz="1400"/>
            </a:pPr>
            <a:r>
              <a:rPr lang="pt-BR" sz="1400"/>
              <a:t>Idade</a:t>
            </a:r>
            <a:r>
              <a:rPr lang="pt-BR" sz="1400" baseline="0"/>
              <a:t> - Homens</a:t>
            </a:r>
            <a:endParaRPr lang="pt-BR" sz="1400"/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val>
            <c:numRef>
              <c:f>'@barras_compara'!$D$4:$D$12</c:f>
              <c:numCache>
                <c:formatCode>General</c:formatCode>
                <c:ptCount val="9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</c:ser>
        <c:axId val="90759552"/>
        <c:axId val="90761472"/>
      </c:barChart>
      <c:catAx>
        <c:axId val="9075955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Idade</a:t>
                </a:r>
              </a:p>
            </c:rich>
          </c:tx>
          <c:layout/>
        </c:title>
        <c:numFmt formatCode="General" sourceLinked="1"/>
        <c:tickLblPos val="nextTo"/>
        <c:crossAx val="90761472"/>
        <c:crosses val="autoZero"/>
        <c:auto val="1"/>
        <c:lblAlgn val="ctr"/>
        <c:lblOffset val="100"/>
      </c:catAx>
      <c:valAx>
        <c:axId val="9076147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BR"/>
                  <a:t>Freqüência</a:t>
                </a:r>
              </a:p>
            </c:rich>
          </c:tx>
          <c:layout/>
        </c:title>
        <c:numFmt formatCode="General" sourceLinked="1"/>
        <c:tickLblPos val="nextTo"/>
        <c:crossAx val="90759552"/>
        <c:crosses val="autoZero"/>
        <c:crossBetween val="between"/>
      </c:valAx>
    </c:plotArea>
    <c:plotVisOnly val="1"/>
    <c:dispBlanksAs val="gap"/>
  </c:chart>
  <c:printSettings>
    <c:headerFooter/>
    <c:pageMargins b="0.78740157499999996" l="0.511811024" r="0.511811024" t="0.78740157499999996" header="0.31496062000000113" footer="0.3149606200000011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/>
          <a:lstStyle/>
          <a:p>
            <a:pPr>
              <a:defRPr sz="1400"/>
            </a:pPr>
            <a:r>
              <a:rPr lang="pt-BR" sz="1400"/>
              <a:t>Idade</a:t>
            </a:r>
            <a:r>
              <a:rPr lang="pt-BR" sz="1400" baseline="0"/>
              <a:t> - Mulheres</a:t>
            </a:r>
            <a:endParaRPr lang="pt-BR" sz="1400"/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val>
            <c:numRef>
              <c:f>'@barras_compara'!$C$4:$C$12</c:f>
              <c:numCache>
                <c:formatCode>0.0%</c:formatCode>
                <c:ptCount val="9"/>
                <c:pt idx="0">
                  <c:v>0.16216216216216217</c:v>
                </c:pt>
                <c:pt idx="1">
                  <c:v>0.45945945945945948</c:v>
                </c:pt>
                <c:pt idx="2">
                  <c:v>0.13513513513513514</c:v>
                </c:pt>
                <c:pt idx="3">
                  <c:v>0.10810810810810811</c:v>
                </c:pt>
                <c:pt idx="4">
                  <c:v>5.4054054054054057E-2</c:v>
                </c:pt>
                <c:pt idx="5">
                  <c:v>0</c:v>
                </c:pt>
                <c:pt idx="6">
                  <c:v>5.4054054054054057E-2</c:v>
                </c:pt>
                <c:pt idx="7">
                  <c:v>0</c:v>
                </c:pt>
                <c:pt idx="8">
                  <c:v>2.7027027027027029E-2</c:v>
                </c:pt>
              </c:numCache>
            </c:numRef>
          </c:val>
        </c:ser>
        <c:axId val="90855296"/>
        <c:axId val="90873856"/>
      </c:barChart>
      <c:catAx>
        <c:axId val="9085529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Idade</a:t>
                </a:r>
              </a:p>
            </c:rich>
          </c:tx>
          <c:layout/>
        </c:title>
        <c:numFmt formatCode="General" sourceLinked="1"/>
        <c:tickLblPos val="nextTo"/>
        <c:crossAx val="90873856"/>
        <c:crosses val="autoZero"/>
        <c:auto val="1"/>
        <c:lblAlgn val="ctr"/>
        <c:lblOffset val="100"/>
      </c:catAx>
      <c:valAx>
        <c:axId val="9087385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BR"/>
                  <a:t>Freqüência</a:t>
                </a:r>
              </a:p>
            </c:rich>
          </c:tx>
          <c:layout/>
        </c:title>
        <c:numFmt formatCode="0%" sourceLinked="0"/>
        <c:tickLblPos val="nextTo"/>
        <c:crossAx val="90855296"/>
        <c:crosses val="autoZero"/>
        <c:crossBetween val="between"/>
        <c:majorUnit val="0.1"/>
        <c:minorUnit val="0.05"/>
      </c:valAx>
    </c:plotArea>
    <c:plotVisOnly val="1"/>
    <c:dispBlanksAs val="gap"/>
  </c:chart>
  <c:printSettings>
    <c:headerFooter/>
    <c:pageMargins b="0.78740157499999996" l="0.511811024" r="0.511811024" t="0.78740157499999996" header="0.31496062000000113" footer="0.3149606200000011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/>
          <a:lstStyle/>
          <a:p>
            <a:pPr>
              <a:defRPr sz="1400"/>
            </a:pPr>
            <a:r>
              <a:rPr lang="pt-BR" sz="1400"/>
              <a:t>Idade</a:t>
            </a:r>
            <a:r>
              <a:rPr lang="pt-BR" sz="1400" baseline="0"/>
              <a:t> - Homens</a:t>
            </a:r>
            <a:endParaRPr lang="pt-BR" sz="1400"/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val>
            <c:numRef>
              <c:f>'@barras_compara'!$E$4:$E$12</c:f>
              <c:numCache>
                <c:formatCode>0.0%</c:formatCode>
                <c:ptCount val="9"/>
                <c:pt idx="0">
                  <c:v>0.23076923076923078</c:v>
                </c:pt>
                <c:pt idx="1">
                  <c:v>0.38461538461538464</c:v>
                </c:pt>
                <c:pt idx="2">
                  <c:v>0.15384615384615385</c:v>
                </c:pt>
                <c:pt idx="3">
                  <c:v>0</c:v>
                </c:pt>
                <c:pt idx="4">
                  <c:v>7.6923076923076927E-2</c:v>
                </c:pt>
                <c:pt idx="5">
                  <c:v>0</c:v>
                </c:pt>
                <c:pt idx="6">
                  <c:v>0</c:v>
                </c:pt>
                <c:pt idx="7">
                  <c:v>7.6923076923076927E-2</c:v>
                </c:pt>
                <c:pt idx="8">
                  <c:v>7.6923076923076927E-2</c:v>
                </c:pt>
              </c:numCache>
            </c:numRef>
          </c:val>
        </c:ser>
        <c:axId val="90877312"/>
        <c:axId val="91047040"/>
      </c:barChart>
      <c:catAx>
        <c:axId val="9087731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Idade</a:t>
                </a:r>
              </a:p>
            </c:rich>
          </c:tx>
          <c:layout/>
        </c:title>
        <c:numFmt formatCode="General" sourceLinked="1"/>
        <c:tickLblPos val="nextTo"/>
        <c:crossAx val="91047040"/>
        <c:crosses val="autoZero"/>
        <c:auto val="1"/>
        <c:lblAlgn val="ctr"/>
        <c:lblOffset val="100"/>
      </c:catAx>
      <c:valAx>
        <c:axId val="91047040"/>
        <c:scaling>
          <c:orientation val="minMax"/>
          <c:max val="0.5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BR"/>
                  <a:t>Freqüência</a:t>
                </a:r>
              </a:p>
            </c:rich>
          </c:tx>
          <c:layout/>
        </c:title>
        <c:numFmt formatCode="0%" sourceLinked="0"/>
        <c:tickLblPos val="nextTo"/>
        <c:crossAx val="90877312"/>
        <c:crosses val="autoZero"/>
        <c:crossBetween val="between"/>
        <c:majorUnit val="0.1"/>
        <c:minorUnit val="0.05"/>
      </c:valAx>
    </c:plotArea>
    <c:plotVisOnly val="1"/>
    <c:dispBlanksAs val="gap"/>
  </c:chart>
  <c:printSettings>
    <c:headerFooter/>
    <c:pageMargins b="0.78740157499999996" l="0.511811024" r="0.511811024" t="0.78740157499999996" header="0.31496062000000136" footer="0.31496062000000136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>
        <c:manualLayout>
          <c:layoutTarget val="inner"/>
          <c:xMode val="edge"/>
          <c:yMode val="edge"/>
          <c:x val="9.1849518810148509E-2"/>
          <c:y val="5.1400554097404488E-2"/>
          <c:w val="0.87759492563429575"/>
          <c:h val="0.73869386118402003"/>
        </c:manualLayout>
      </c:layout>
      <c:barChart>
        <c:barDir val="col"/>
        <c:grouping val="clustered"/>
        <c:ser>
          <c:idx val="0"/>
          <c:order val="0"/>
          <c:tx>
            <c:strRef>
              <c:f>'@barras_compara'!$D$1:$E$1</c:f>
              <c:strCache>
                <c:ptCount val="1"/>
                <c:pt idx="0">
                  <c:v>M</c:v>
                </c:pt>
              </c:strCache>
            </c:strRef>
          </c:tx>
          <c:val>
            <c:numRef>
              <c:f>'@barras_compara'!$E$4:$E$12</c:f>
              <c:numCache>
                <c:formatCode>0.0%</c:formatCode>
                <c:ptCount val="9"/>
                <c:pt idx="0">
                  <c:v>0.23076923076923078</c:v>
                </c:pt>
                <c:pt idx="1">
                  <c:v>0.38461538461538464</c:v>
                </c:pt>
                <c:pt idx="2">
                  <c:v>0.15384615384615385</c:v>
                </c:pt>
                <c:pt idx="3">
                  <c:v>0</c:v>
                </c:pt>
                <c:pt idx="4">
                  <c:v>7.6923076923076927E-2</c:v>
                </c:pt>
                <c:pt idx="5">
                  <c:v>0</c:v>
                </c:pt>
                <c:pt idx="6">
                  <c:v>0</c:v>
                </c:pt>
                <c:pt idx="7">
                  <c:v>7.6923076923076927E-2</c:v>
                </c:pt>
                <c:pt idx="8">
                  <c:v>7.6923076923076927E-2</c:v>
                </c:pt>
              </c:numCache>
            </c:numRef>
          </c:val>
        </c:ser>
        <c:ser>
          <c:idx val="1"/>
          <c:order val="1"/>
          <c:tx>
            <c:strRef>
              <c:f>'@barras_compara'!$B$1:$C$1</c:f>
              <c:strCache>
                <c:ptCount val="1"/>
                <c:pt idx="0">
                  <c:v>F</c:v>
                </c:pt>
              </c:strCache>
            </c:strRef>
          </c:tx>
          <c:val>
            <c:numRef>
              <c:f>'@barras_compara'!$C$4:$C$12</c:f>
              <c:numCache>
                <c:formatCode>0.0%</c:formatCode>
                <c:ptCount val="9"/>
                <c:pt idx="0">
                  <c:v>0.16216216216216217</c:v>
                </c:pt>
                <c:pt idx="1">
                  <c:v>0.45945945945945948</c:v>
                </c:pt>
                <c:pt idx="2">
                  <c:v>0.13513513513513514</c:v>
                </c:pt>
                <c:pt idx="3">
                  <c:v>0.10810810810810811</c:v>
                </c:pt>
                <c:pt idx="4">
                  <c:v>5.4054054054054057E-2</c:v>
                </c:pt>
                <c:pt idx="5">
                  <c:v>0</c:v>
                </c:pt>
                <c:pt idx="6">
                  <c:v>5.4054054054054057E-2</c:v>
                </c:pt>
                <c:pt idx="7">
                  <c:v>0</c:v>
                </c:pt>
                <c:pt idx="8">
                  <c:v>2.7027027027027029E-2</c:v>
                </c:pt>
              </c:numCache>
            </c:numRef>
          </c:val>
        </c:ser>
        <c:gapWidth val="75"/>
        <c:overlap val="-25"/>
        <c:axId val="91072000"/>
        <c:axId val="91073920"/>
      </c:barChart>
      <c:catAx>
        <c:axId val="9107200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Idade</a:t>
                </a:r>
              </a:p>
            </c:rich>
          </c:tx>
          <c:layout>
            <c:manualLayout>
              <c:xMode val="edge"/>
              <c:yMode val="edge"/>
              <c:x val="0.47319553805774278"/>
              <c:y val="0.89218540390784451"/>
            </c:manualLayout>
          </c:layout>
        </c:title>
        <c:numFmt formatCode="General" sourceLinked="1"/>
        <c:majorTickMark val="none"/>
        <c:tickLblPos val="nextTo"/>
        <c:crossAx val="91073920"/>
        <c:crosses val="autoZero"/>
        <c:auto val="1"/>
        <c:lblAlgn val="ctr"/>
        <c:lblOffset val="100"/>
      </c:catAx>
      <c:valAx>
        <c:axId val="91073920"/>
        <c:scaling>
          <c:orientation val="minMax"/>
          <c:max val="0.5"/>
          <c:min val="0"/>
        </c:scaling>
        <c:axPos val="l"/>
        <c:majorGridlines/>
        <c:numFmt formatCode="0%" sourceLinked="0"/>
        <c:majorTickMark val="none"/>
        <c:tickLblPos val="nextTo"/>
        <c:spPr>
          <a:ln w="9525">
            <a:noFill/>
          </a:ln>
        </c:spPr>
        <c:crossAx val="91072000"/>
        <c:crosses val="autoZero"/>
        <c:crossBetween val="between"/>
        <c:majorUnit val="0.1"/>
        <c:minorUnit val="0.05"/>
      </c:valAx>
    </c:plotArea>
    <c:legend>
      <c:legendPos val="b"/>
      <c:layout>
        <c:manualLayout>
          <c:xMode val="edge"/>
          <c:yMode val="edge"/>
          <c:x val="0.66647659667541703"/>
          <c:y val="0.22646799358413586"/>
          <c:w val="0.11704658792650954"/>
          <c:h val="8.3717191601049845E-2"/>
        </c:manualLayout>
      </c:layout>
    </c:legend>
    <c:plotVisOnly val="1"/>
    <c:dispBlanksAs val="gap"/>
  </c:chart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autoTitleDeleted val="1"/>
    <c:plotArea>
      <c:layout/>
      <c:barChart>
        <c:barDir val="col"/>
        <c:grouping val="clustered"/>
        <c:ser>
          <c:idx val="0"/>
          <c:order val="0"/>
          <c:spPr>
            <a:ln>
              <a:solidFill>
                <a:schemeClr val="tx1"/>
              </a:solidFill>
            </a:ln>
          </c:spPr>
          <c:cat>
            <c:numRef>
              <c:f>'@histograma'!$C$4:$C$9</c:f>
              <c:numCache>
                <c:formatCode>General</c:formatCode>
                <c:ptCount val="6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80</c:v>
                </c:pt>
                <c:pt idx="4">
                  <c:v>90</c:v>
                </c:pt>
                <c:pt idx="5">
                  <c:v>100</c:v>
                </c:pt>
              </c:numCache>
            </c:numRef>
          </c:cat>
          <c:val>
            <c:numRef>
              <c:f>'@histograma'!$D$4:$D$9</c:f>
              <c:numCache>
                <c:formatCode>General</c:formatCode>
                <c:ptCount val="6"/>
                <c:pt idx="0">
                  <c:v>8</c:v>
                </c:pt>
                <c:pt idx="1">
                  <c:v>22</c:v>
                </c:pt>
                <c:pt idx="2">
                  <c:v>8</c:v>
                </c:pt>
                <c:pt idx="3">
                  <c:v>6</c:v>
                </c:pt>
                <c:pt idx="4">
                  <c:v>5</c:v>
                </c:pt>
                <c:pt idx="5">
                  <c:v>1</c:v>
                </c:pt>
              </c:numCache>
            </c:numRef>
          </c:val>
        </c:ser>
        <c:dLbls>
          <c:showVal val="1"/>
        </c:dLbls>
        <c:gapWidth val="0"/>
        <c:axId val="91133056"/>
        <c:axId val="91094400"/>
      </c:barChart>
      <c:valAx>
        <c:axId val="91094400"/>
        <c:scaling>
          <c:orientation val="minMax"/>
        </c:scaling>
        <c:axPos val="l"/>
        <c:majorGridlines/>
        <c:numFmt formatCode="General" sourceLinked="1"/>
        <c:tickLblPos val="nextTo"/>
        <c:crossAx val="91133056"/>
        <c:crosses val="autoZero"/>
        <c:crossBetween val="between"/>
      </c:valAx>
      <c:catAx>
        <c:axId val="9113305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Peso (kg)</a:t>
                </a:r>
              </a:p>
            </c:rich>
          </c:tx>
          <c:layout/>
        </c:title>
        <c:numFmt formatCode="General" sourceLinked="1"/>
        <c:tickLblPos val="nextTo"/>
        <c:crossAx val="91094400"/>
        <c:crosses val="autoZero"/>
        <c:lblAlgn val="r"/>
        <c:lblOffset val="100"/>
        <c:tickLblSkip val="1"/>
      </c:catAx>
    </c:plotArea>
    <c:plotVisOnly val="1"/>
    <c:dispBlanksAs val="zero"/>
  </c:chart>
  <c:printSettings>
    <c:headerFooter/>
    <c:pageMargins b="0.78740157499999996" l="0.511811024" r="0.511811024" t="0.78740157499999996" header="0.31496062000000091" footer="0.314960620000000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371475</xdr:colOff>
      <xdr:row>1</xdr:row>
      <xdr:rowOff>0</xdr:rowOff>
    </xdr:from>
    <xdr:to>
      <xdr:col>11</xdr:col>
      <xdr:colOff>66675</xdr:colOff>
      <xdr:row>16</xdr:row>
      <xdr:rowOff>133350</xdr:rowOff>
    </xdr:to>
    <xdr:graphicFrame macro="">
      <xdr:nvGraphicFramePr>
        <xdr:cNvPr id="1040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1</xdr:row>
      <xdr:rowOff>133350</xdr:rowOff>
    </xdr:from>
    <xdr:to>
      <xdr:col>11</xdr:col>
      <xdr:colOff>333375</xdr:colOff>
      <xdr:row>15</xdr:row>
      <xdr:rowOff>171450</xdr:rowOff>
    </xdr:to>
    <xdr:graphicFrame macro="">
      <xdr:nvGraphicFramePr>
        <xdr:cNvPr id="10256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28575</xdr:colOff>
      <xdr:row>16</xdr:row>
      <xdr:rowOff>9525</xdr:rowOff>
    </xdr:from>
    <xdr:to>
      <xdr:col>11</xdr:col>
      <xdr:colOff>333375</xdr:colOff>
      <xdr:row>30</xdr:row>
      <xdr:rowOff>85725</xdr:rowOff>
    </xdr:to>
    <xdr:graphicFrame macro="">
      <xdr:nvGraphicFramePr>
        <xdr:cNvPr id="10257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304800</xdr:colOff>
      <xdr:row>2</xdr:row>
      <xdr:rowOff>28575</xdr:rowOff>
    </xdr:from>
    <xdr:to>
      <xdr:col>13</xdr:col>
      <xdr:colOff>0</xdr:colOff>
      <xdr:row>18</xdr:row>
      <xdr:rowOff>9525</xdr:rowOff>
    </xdr:to>
    <xdr:graphicFrame macro="">
      <xdr:nvGraphicFramePr>
        <xdr:cNvPr id="18450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304800</xdr:colOff>
      <xdr:row>18</xdr:row>
      <xdr:rowOff>9525</xdr:rowOff>
    </xdr:from>
    <xdr:to>
      <xdr:col>13</xdr:col>
      <xdr:colOff>0</xdr:colOff>
      <xdr:row>32</xdr:row>
      <xdr:rowOff>85725</xdr:rowOff>
    </xdr:to>
    <xdr:graphicFrame macro="">
      <xdr:nvGraphicFramePr>
        <xdr:cNvPr id="18451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85725</xdr:colOff>
      <xdr:row>2</xdr:row>
      <xdr:rowOff>19050</xdr:rowOff>
    </xdr:from>
    <xdr:to>
      <xdr:col>20</xdr:col>
      <xdr:colOff>390525</xdr:colOff>
      <xdr:row>18</xdr:row>
      <xdr:rowOff>0</xdr:rowOff>
    </xdr:to>
    <xdr:graphicFrame macro="">
      <xdr:nvGraphicFramePr>
        <xdr:cNvPr id="18452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85725</xdr:colOff>
      <xdr:row>18</xdr:row>
      <xdr:rowOff>0</xdr:rowOff>
    </xdr:from>
    <xdr:to>
      <xdr:col>20</xdr:col>
      <xdr:colOff>390525</xdr:colOff>
      <xdr:row>32</xdr:row>
      <xdr:rowOff>76200</xdr:rowOff>
    </xdr:to>
    <xdr:graphicFrame macro="">
      <xdr:nvGraphicFramePr>
        <xdr:cNvPr id="18453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304800</xdr:colOff>
      <xdr:row>33</xdr:row>
      <xdr:rowOff>57150</xdr:rowOff>
    </xdr:from>
    <xdr:to>
      <xdr:col>13</xdr:col>
      <xdr:colOff>0</xdr:colOff>
      <xdr:row>47</xdr:row>
      <xdr:rowOff>133350</xdr:rowOff>
    </xdr:to>
    <xdr:graphicFrame macro="">
      <xdr:nvGraphicFramePr>
        <xdr:cNvPr id="18454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142875</xdr:colOff>
      <xdr:row>1</xdr:row>
      <xdr:rowOff>0</xdr:rowOff>
    </xdr:from>
    <xdr:to>
      <xdr:col>13</xdr:col>
      <xdr:colOff>447675</xdr:colOff>
      <xdr:row>16</xdr:row>
      <xdr:rowOff>133350</xdr:rowOff>
    </xdr:to>
    <xdr:graphicFrame macro="">
      <xdr:nvGraphicFramePr>
        <xdr:cNvPr id="2" name="@histograma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457199</xdr:colOff>
      <xdr:row>4</xdr:row>
      <xdr:rowOff>0</xdr:rowOff>
    </xdr:from>
    <xdr:to>
      <xdr:col>13</xdr:col>
      <xdr:colOff>333374</xdr:colOff>
      <xdr:row>25</xdr:row>
      <xdr:rowOff>9525</xdr:rowOff>
    </xdr:to>
    <xdr:graphicFrame macro="">
      <xdr:nvGraphicFramePr>
        <xdr:cNvPr id="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Plan1"/>
  <dimension ref="A2:N21"/>
  <sheetViews>
    <sheetView workbookViewId="0">
      <selection activeCell="O20" sqref="O20"/>
    </sheetView>
  </sheetViews>
  <sheetFormatPr defaultRowHeight="15"/>
  <cols>
    <col min="1" max="16384" width="9.140625" style="1"/>
  </cols>
  <sheetData>
    <row r="2" spans="1:14" ht="18">
      <c r="A2" s="5" t="s">
        <v>0</v>
      </c>
      <c r="B2" s="6" t="s">
        <v>1</v>
      </c>
      <c r="C2" s="7" t="s">
        <v>10</v>
      </c>
    </row>
    <row r="3" spans="1:14" ht="3.95" customHeight="1">
      <c r="B3" s="2"/>
      <c r="C3" s="2"/>
      <c r="N3" s="3"/>
    </row>
    <row r="4" spans="1:14">
      <c r="A4" s="8" t="s">
        <v>2</v>
      </c>
      <c r="B4" s="9">
        <f>COUNTIF(INDEX([0]!questionario,$B$20,$B$19):INDEX([0]!questionario,$B$21,$B$19),A4)</f>
        <v>19</v>
      </c>
      <c r="C4" s="10">
        <f>B4/B$8</f>
        <v>0.38</v>
      </c>
      <c r="E4" s="1" t="s">
        <v>45</v>
      </c>
    </row>
    <row r="5" spans="1:14">
      <c r="A5" s="11" t="s">
        <v>3</v>
      </c>
      <c r="B5" s="12">
        <f>COUNTIF(INDEX([0]!questionario,$B$20,$B$19):INDEX([0]!questionario,$B$21,$B$19),A5)</f>
        <v>21</v>
      </c>
      <c r="C5" s="13">
        <f>B5/B$8</f>
        <v>0.42</v>
      </c>
      <c r="E5" s="1" t="s">
        <v>46</v>
      </c>
    </row>
    <row r="6" spans="1:14">
      <c r="A6" s="14" t="s">
        <v>4</v>
      </c>
      <c r="B6" s="15">
        <f>COUNTIF(INDEX([0]!questionario,$B$20,$B$19):INDEX([0]!questionario,$B$21,$B$19),A6)</f>
        <v>10</v>
      </c>
      <c r="C6" s="16">
        <f>B6/B$8</f>
        <v>0.2</v>
      </c>
      <c r="E6" s="1" t="s">
        <v>47</v>
      </c>
    </row>
    <row r="7" spans="1:14" ht="3.95" customHeight="1">
      <c r="C7" s="4"/>
      <c r="L7" s="3"/>
    </row>
    <row r="8" spans="1:14">
      <c r="A8" s="17" t="s">
        <v>11</v>
      </c>
      <c r="B8" s="18">
        <f>SUM(B4:B6)</f>
        <v>50</v>
      </c>
      <c r="C8" s="19">
        <f>SUM(C4:C6)</f>
        <v>1</v>
      </c>
    </row>
    <row r="18" spans="1:2">
      <c r="A18" s="3" t="s">
        <v>8</v>
      </c>
      <c r="B18" s="1" t="s">
        <v>9</v>
      </c>
    </row>
    <row r="19" spans="1:2">
      <c r="A19" s="3" t="s">
        <v>7</v>
      </c>
      <c r="B19" s="1">
        <f>MATCH(A2,questionario!A1:N1,0)</f>
        <v>9</v>
      </c>
    </row>
    <row r="20" spans="1:2">
      <c r="A20" s="3" t="s">
        <v>5</v>
      </c>
      <c r="B20" s="1">
        <f t="array" ref="B20">ROW([0]!questionario)</f>
        <v>1</v>
      </c>
    </row>
    <row r="21" spans="1:2">
      <c r="A21" s="3" t="s">
        <v>6</v>
      </c>
      <c r="B21" s="1">
        <f t="array" ref="B21">ROWS([0]!questionario)</f>
        <v>51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Plan2"/>
  <dimension ref="A2:O21"/>
  <sheetViews>
    <sheetView workbookViewId="0">
      <selection activeCell="A2" sqref="A2:C13"/>
    </sheetView>
  </sheetViews>
  <sheetFormatPr defaultRowHeight="15"/>
  <sheetData>
    <row r="2" spans="1:15" ht="18">
      <c r="A2" s="5" t="s">
        <v>12</v>
      </c>
      <c r="B2" s="6" t="s">
        <v>1</v>
      </c>
      <c r="C2" s="7" t="s">
        <v>10</v>
      </c>
      <c r="D2" s="1"/>
      <c r="E2" s="1"/>
      <c r="F2" s="1"/>
      <c r="G2" s="1"/>
      <c r="H2" s="1"/>
      <c r="I2" s="1"/>
      <c r="J2" s="1"/>
      <c r="K2" s="1"/>
      <c r="L2" s="1"/>
      <c r="M2" s="1"/>
    </row>
    <row r="3" spans="1:15" ht="3.95" customHeight="1">
      <c r="A3" s="1"/>
      <c r="B3" s="2"/>
      <c r="C3" s="2"/>
      <c r="D3" s="1"/>
      <c r="E3" s="1"/>
      <c r="F3" s="1"/>
      <c r="G3" s="1"/>
      <c r="H3" s="1"/>
      <c r="I3" s="1"/>
      <c r="J3" s="1"/>
      <c r="K3" s="1"/>
      <c r="L3" s="1"/>
      <c r="M3" s="1"/>
      <c r="N3" s="3"/>
      <c r="O3" s="1"/>
    </row>
    <row r="4" spans="1:15">
      <c r="A4" s="8">
        <v>17</v>
      </c>
      <c r="B4" s="9">
        <f>COUNTIF(INDEX([0]!questionario,$B$20,$B$19):INDEX([0]!questionario,$B$21,$B$19),A4)</f>
        <v>9</v>
      </c>
      <c r="C4" s="10">
        <f t="shared" ref="C4:C12" si="0">B4/B$14</f>
        <v>0.18</v>
      </c>
      <c r="D4" s="1"/>
      <c r="E4" s="1"/>
      <c r="F4" s="1"/>
      <c r="G4" s="1"/>
      <c r="H4" s="1"/>
      <c r="I4" s="1"/>
      <c r="J4" s="1"/>
      <c r="K4" s="1"/>
      <c r="L4" s="1"/>
      <c r="M4" s="1"/>
    </row>
    <row r="5" spans="1:15">
      <c r="A5" s="20">
        <v>18</v>
      </c>
      <c r="B5" s="12">
        <f>COUNTIF(INDEX([0]!questionario,$B$20,$B$19):INDEX([0]!questionario,$B$21,$B$19),A5)</f>
        <v>22</v>
      </c>
      <c r="C5" s="13">
        <f t="shared" si="0"/>
        <v>0.44</v>
      </c>
      <c r="D5" s="1"/>
      <c r="E5" s="1"/>
      <c r="F5" s="1"/>
      <c r="G5" s="1"/>
      <c r="H5" s="1"/>
      <c r="I5" s="1"/>
      <c r="J5" s="1"/>
      <c r="K5" s="1"/>
      <c r="L5" s="1"/>
      <c r="M5" s="1"/>
      <c r="N5" s="3"/>
      <c r="O5" s="1"/>
    </row>
    <row r="6" spans="1:15">
      <c r="A6" s="20">
        <v>19</v>
      </c>
      <c r="B6" s="12">
        <f>COUNTIF(INDEX([0]!questionario,$B$20,$B$19):INDEX([0]!questionario,$B$21,$B$19),A6)</f>
        <v>7</v>
      </c>
      <c r="C6" s="13">
        <f t="shared" si="0"/>
        <v>0.14000000000000001</v>
      </c>
      <c r="D6" s="1"/>
      <c r="E6" s="1"/>
      <c r="F6" s="1"/>
      <c r="G6" s="1"/>
      <c r="H6" s="1"/>
      <c r="I6" s="1"/>
      <c r="J6" s="1"/>
      <c r="K6" s="1"/>
      <c r="L6" s="1"/>
      <c r="M6" s="1"/>
      <c r="N6" s="3"/>
      <c r="O6" s="1"/>
    </row>
    <row r="7" spans="1:15">
      <c r="A7" s="20">
        <v>20</v>
      </c>
      <c r="B7" s="12">
        <f>COUNTIF(INDEX([0]!questionario,$B$20,$B$19):INDEX([0]!questionario,$B$21,$B$19),A7)</f>
        <v>4</v>
      </c>
      <c r="C7" s="13">
        <f t="shared" si="0"/>
        <v>0.08</v>
      </c>
      <c r="D7" s="1"/>
      <c r="E7" s="1"/>
      <c r="F7" s="1"/>
      <c r="G7" s="1"/>
      <c r="H7" s="1"/>
      <c r="I7" s="1"/>
      <c r="J7" s="1"/>
      <c r="K7" s="1"/>
      <c r="L7" s="1"/>
      <c r="M7" s="1"/>
      <c r="N7" s="3"/>
      <c r="O7" s="1"/>
    </row>
    <row r="8" spans="1:15">
      <c r="A8" s="20">
        <v>21</v>
      </c>
      <c r="B8" s="12">
        <f>COUNTIF(INDEX([0]!questionario,$B$20,$B$19):INDEX([0]!questionario,$B$21,$B$19),A8)</f>
        <v>3</v>
      </c>
      <c r="C8" s="13">
        <f t="shared" si="0"/>
        <v>0.06</v>
      </c>
      <c r="D8" s="1"/>
      <c r="E8" s="1"/>
      <c r="F8" s="1"/>
      <c r="G8" s="1"/>
      <c r="H8" s="1"/>
      <c r="I8" s="1"/>
      <c r="J8" s="1"/>
      <c r="K8" s="1"/>
      <c r="L8" s="1"/>
      <c r="M8" s="1"/>
      <c r="N8" s="3"/>
      <c r="O8" s="1"/>
    </row>
    <row r="9" spans="1:15">
      <c r="A9" s="20">
        <v>22</v>
      </c>
      <c r="B9" s="12">
        <f>COUNTIF(INDEX([0]!questionario,$B$20,$B$19):INDEX([0]!questionario,$B$21,$B$19),A9)</f>
        <v>0</v>
      </c>
      <c r="C9" s="13">
        <f t="shared" si="0"/>
        <v>0</v>
      </c>
      <c r="D9" s="1"/>
      <c r="E9" s="1"/>
      <c r="F9" s="1"/>
      <c r="G9" s="1"/>
      <c r="H9" s="1"/>
      <c r="I9" s="1"/>
      <c r="J9" s="1"/>
      <c r="K9" s="1"/>
      <c r="L9" s="1"/>
      <c r="M9" s="1"/>
      <c r="N9" s="3"/>
      <c r="O9" s="1"/>
    </row>
    <row r="10" spans="1:15">
      <c r="A10" s="20">
        <v>23</v>
      </c>
      <c r="B10" s="12">
        <f>COUNTIF(INDEX([0]!questionario,$B$20,$B$19):INDEX([0]!questionario,$B$21,$B$19),A10)</f>
        <v>2</v>
      </c>
      <c r="C10" s="13">
        <f t="shared" si="0"/>
        <v>0.04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3"/>
      <c r="O10" s="1"/>
    </row>
    <row r="11" spans="1:15">
      <c r="A11" s="11">
        <v>24</v>
      </c>
      <c r="B11" s="12">
        <f>COUNTIF(INDEX([0]!questionario,$B$20,$B$19):INDEX([0]!questionario,$B$21,$B$19),A11)</f>
        <v>1</v>
      </c>
      <c r="C11" s="13">
        <f t="shared" si="0"/>
        <v>0.02</v>
      </c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5">
      <c r="A12" s="14">
        <v>25</v>
      </c>
      <c r="B12" s="15">
        <f>COUNTIF(INDEX([0]!questionario,$B$20,$B$19):INDEX([0]!questionario,$B$21,$B$19),A12)</f>
        <v>2</v>
      </c>
      <c r="C12" s="16">
        <f t="shared" si="0"/>
        <v>0.04</v>
      </c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5" ht="3.95" customHeight="1">
      <c r="A13" s="1"/>
      <c r="B13" s="1"/>
      <c r="C13" s="4"/>
      <c r="D13" s="1"/>
      <c r="E13" s="1"/>
      <c r="F13" s="1"/>
      <c r="G13" s="1"/>
      <c r="H13" s="1"/>
      <c r="I13" s="1"/>
      <c r="J13" s="1"/>
      <c r="K13" s="1"/>
      <c r="L13" s="3"/>
      <c r="M13" s="1"/>
      <c r="N13" s="1"/>
      <c r="O13" s="1"/>
    </row>
    <row r="14" spans="1:15">
      <c r="A14" s="17" t="s">
        <v>11</v>
      </c>
      <c r="B14" s="18">
        <f>SUM(B4:B12)</f>
        <v>50</v>
      </c>
      <c r="C14" s="19">
        <f>SUM(C4:C12)</f>
        <v>1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8" spans="1:2">
      <c r="A18" s="3" t="s">
        <v>8</v>
      </c>
      <c r="B18" s="1" t="s">
        <v>9</v>
      </c>
    </row>
    <row r="19" spans="1:2">
      <c r="A19" s="3" t="s">
        <v>7</v>
      </c>
      <c r="B19" s="1">
        <f>MATCH(A2,questionario!A1:N1,0)</f>
        <v>4</v>
      </c>
    </row>
    <row r="20" spans="1:2">
      <c r="A20" s="3" t="s">
        <v>5</v>
      </c>
      <c r="B20" s="1">
        <f t="array" ref="B20">ROW([0]!questionario)</f>
        <v>1</v>
      </c>
    </row>
    <row r="21" spans="1:2">
      <c r="A21" s="3" t="s">
        <v>6</v>
      </c>
      <c r="B21" s="1">
        <f t="array" ref="B21">ROWS([0]!questionario)</f>
        <v>51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Plan3"/>
  <dimension ref="A1:O22"/>
  <sheetViews>
    <sheetView workbookViewId="0">
      <selection sqref="A1:E1"/>
    </sheetView>
  </sheetViews>
  <sheetFormatPr defaultRowHeight="15"/>
  <sheetData>
    <row r="1" spans="1:15">
      <c r="A1" s="1" t="s">
        <v>13</v>
      </c>
      <c r="B1" s="64" t="s">
        <v>14</v>
      </c>
      <c r="C1" s="64"/>
      <c r="D1" s="64" t="s">
        <v>2</v>
      </c>
      <c r="E1" s="64"/>
    </row>
    <row r="2" spans="1:15" ht="18">
      <c r="A2" s="5" t="s">
        <v>12</v>
      </c>
      <c r="B2" s="6" t="s">
        <v>1</v>
      </c>
      <c r="C2" s="6" t="s">
        <v>10</v>
      </c>
      <c r="D2" s="6" t="s">
        <v>1</v>
      </c>
      <c r="E2" s="6" t="s">
        <v>10</v>
      </c>
      <c r="F2" s="1"/>
      <c r="G2" s="1"/>
      <c r="H2" s="1"/>
      <c r="I2" s="1"/>
      <c r="J2" s="1"/>
      <c r="K2" s="1"/>
      <c r="L2" s="1"/>
      <c r="M2" s="1"/>
    </row>
    <row r="3" spans="1:15" ht="3.95" customHeight="1">
      <c r="A3" s="1"/>
      <c r="B3" s="2"/>
      <c r="C3" s="2"/>
      <c r="D3" s="1"/>
      <c r="E3" s="1"/>
      <c r="F3" s="1"/>
      <c r="G3" s="1"/>
      <c r="H3" s="1"/>
      <c r="I3" s="1"/>
      <c r="J3" s="1"/>
      <c r="K3" s="1"/>
      <c r="L3" s="1"/>
      <c r="M3" s="1"/>
      <c r="N3" s="3"/>
      <c r="O3" s="1"/>
    </row>
    <row r="4" spans="1:15">
      <c r="A4" s="8">
        <v>17</v>
      </c>
      <c r="B4" s="9">
        <f>COUNTIFS(INDEX([0]!questionario,$B$21,$B$20):INDEX([0]!questionario,$B$22,$B$20),$A4,INDEX([0]!questionario,$C$21,$C$20):INDEX([0]!questionario,$C$22,$C$20),B$1)</f>
        <v>6</v>
      </c>
      <c r="C4" s="22">
        <f>B4/B$14</f>
        <v>0.16216216216216217</v>
      </c>
      <c r="D4" s="9">
        <f>COUNTIFS(INDEX([0]!questionario,$B$21,$B$20):INDEX([0]!questionario,$B$22,$B$20),$A4,INDEX([0]!questionario,$C$21,$C$20):INDEX([0]!questionario,$C$22,$C$20),D$1)</f>
        <v>3</v>
      </c>
      <c r="E4" s="22">
        <f>D4/D$14</f>
        <v>0.23076923076923078</v>
      </c>
      <c r="F4" s="1"/>
      <c r="G4" s="1"/>
      <c r="H4" s="1"/>
      <c r="I4" s="1"/>
      <c r="J4" s="1"/>
      <c r="K4" s="1"/>
      <c r="L4" s="1"/>
      <c r="M4" s="1"/>
      <c r="N4" s="3"/>
    </row>
    <row r="5" spans="1:15">
      <c r="A5" s="20">
        <v>18</v>
      </c>
      <c r="B5" s="12">
        <f>COUNTIFS(INDEX([0]!questionario,$B$21,$B$20):INDEX([0]!questionario,$B$22,$B$20),$A5,INDEX([0]!questionario,$C$21,$C$20):INDEX([0]!questionario,$C$22,$C$20),B$1)</f>
        <v>17</v>
      </c>
      <c r="C5" s="23">
        <f>B5/B$14</f>
        <v>0.45945945945945948</v>
      </c>
      <c r="D5" s="12">
        <f>COUNTIFS(INDEX([0]!questionario,$B$21,$B$20):INDEX([0]!questionario,$B$22,$B$20),$A5,INDEX([0]!questionario,$C$21,$C$20):INDEX([0]!questionario,$C$22,$C$20),D$1)</f>
        <v>5</v>
      </c>
      <c r="E5" s="23">
        <f>D5/D$14</f>
        <v>0.38461538461538464</v>
      </c>
      <c r="F5" s="1"/>
      <c r="G5" s="1"/>
      <c r="H5" s="1"/>
      <c r="I5" s="1"/>
      <c r="J5" s="1"/>
      <c r="K5" s="1"/>
      <c r="L5" s="1"/>
      <c r="M5" s="1"/>
      <c r="N5" s="3"/>
      <c r="O5" s="1"/>
    </row>
    <row r="6" spans="1:15">
      <c r="A6" s="20">
        <v>19</v>
      </c>
      <c r="B6" s="12">
        <f>COUNTIFS(INDEX([0]!questionario,$B$21,$B$20):INDEX([0]!questionario,$B$22,$B$20),$A6,INDEX([0]!questionario,$C$21,$C$20):INDEX([0]!questionario,$C$22,$C$20),B$1)</f>
        <v>5</v>
      </c>
      <c r="C6" s="23">
        <f t="shared" ref="C6:E10" si="0">B6/B$14</f>
        <v>0.13513513513513514</v>
      </c>
      <c r="D6" s="12">
        <f>COUNTIFS(INDEX([0]!questionario,$B$21,$B$20):INDEX([0]!questionario,$B$22,$B$20),$A6,INDEX([0]!questionario,$C$21,$C$20):INDEX([0]!questionario,$C$22,$C$20),D$1)</f>
        <v>2</v>
      </c>
      <c r="E6" s="23">
        <f t="shared" si="0"/>
        <v>0.15384615384615385</v>
      </c>
      <c r="F6" s="1"/>
      <c r="G6" s="1"/>
      <c r="H6" s="1"/>
      <c r="I6" s="1"/>
      <c r="J6" s="1"/>
      <c r="K6" s="1"/>
      <c r="L6" s="1"/>
      <c r="M6" s="1"/>
      <c r="N6" s="3"/>
      <c r="O6" s="1"/>
    </row>
    <row r="7" spans="1:15">
      <c r="A7" s="20">
        <v>20</v>
      </c>
      <c r="B7" s="12">
        <f>COUNTIFS(INDEX([0]!questionario,$B$21,$B$20):INDEX([0]!questionario,$B$22,$B$20),$A7,INDEX([0]!questionario,$C$21,$C$20):INDEX([0]!questionario,$C$22,$C$20),B$1)</f>
        <v>4</v>
      </c>
      <c r="C7" s="23">
        <f t="shared" si="0"/>
        <v>0.10810810810810811</v>
      </c>
      <c r="D7" s="12">
        <f>COUNTIFS(INDEX([0]!questionario,$B$21,$B$20):INDEX([0]!questionario,$B$22,$B$20),$A7,INDEX([0]!questionario,$C$21,$C$20):INDEX([0]!questionario,$C$22,$C$20),D$1)</f>
        <v>0</v>
      </c>
      <c r="E7" s="23">
        <f t="shared" si="0"/>
        <v>0</v>
      </c>
      <c r="F7" s="1"/>
      <c r="G7" s="1"/>
      <c r="H7" s="1"/>
      <c r="I7" s="1"/>
      <c r="J7" s="1"/>
      <c r="K7" s="1"/>
      <c r="L7" s="1"/>
      <c r="M7" s="1"/>
      <c r="N7" s="3"/>
      <c r="O7" s="1"/>
    </row>
    <row r="8" spans="1:15">
      <c r="A8" s="20">
        <v>21</v>
      </c>
      <c r="B8" s="12">
        <f>COUNTIFS(INDEX([0]!questionario,$B$21,$B$20):INDEX([0]!questionario,$B$22,$B$20),$A8,INDEX([0]!questionario,$C$21,$C$20):INDEX([0]!questionario,$C$22,$C$20),B$1)</f>
        <v>2</v>
      </c>
      <c r="C8" s="23">
        <f t="shared" si="0"/>
        <v>5.4054054054054057E-2</v>
      </c>
      <c r="D8" s="12">
        <f>COUNTIFS(INDEX([0]!questionario,$B$21,$B$20):INDEX([0]!questionario,$B$22,$B$20),$A8,INDEX([0]!questionario,$C$21,$C$20):INDEX([0]!questionario,$C$22,$C$20),D$1)</f>
        <v>1</v>
      </c>
      <c r="E8" s="23">
        <f t="shared" si="0"/>
        <v>7.6923076923076927E-2</v>
      </c>
      <c r="F8" s="1"/>
      <c r="G8" s="1"/>
      <c r="H8" s="1"/>
      <c r="I8" s="1"/>
      <c r="J8" s="1"/>
      <c r="K8" s="1"/>
      <c r="L8" s="1"/>
      <c r="M8" s="1"/>
      <c r="N8" s="3"/>
      <c r="O8" s="1"/>
    </row>
    <row r="9" spans="1:15">
      <c r="A9" s="20">
        <v>22</v>
      </c>
      <c r="B9" s="12">
        <f>COUNTIFS(INDEX([0]!questionario,$B$21,$B$20):INDEX([0]!questionario,$B$22,$B$20),$A9,INDEX([0]!questionario,$C$21,$C$20):INDEX([0]!questionario,$C$22,$C$20),B$1)</f>
        <v>0</v>
      </c>
      <c r="C9" s="23">
        <f t="shared" si="0"/>
        <v>0</v>
      </c>
      <c r="D9" s="12">
        <f>COUNTIFS(INDEX([0]!questionario,$B$21,$B$20):INDEX([0]!questionario,$B$22,$B$20),$A9,INDEX([0]!questionario,$C$21,$C$20):INDEX([0]!questionario,$C$22,$C$20),D$1)</f>
        <v>0</v>
      </c>
      <c r="E9" s="23">
        <f t="shared" si="0"/>
        <v>0</v>
      </c>
      <c r="F9" s="1"/>
      <c r="G9" s="1"/>
      <c r="H9" s="1"/>
      <c r="I9" s="1"/>
      <c r="J9" s="1"/>
      <c r="K9" s="1"/>
      <c r="L9" s="1"/>
      <c r="M9" s="1"/>
      <c r="N9" s="3"/>
      <c r="O9" s="1"/>
    </row>
    <row r="10" spans="1:15">
      <c r="A10" s="20">
        <v>23</v>
      </c>
      <c r="B10" s="12">
        <f>COUNTIFS(INDEX([0]!questionario,$B$21,$B$20):INDEX([0]!questionario,$B$22,$B$20),$A10,INDEX([0]!questionario,$C$21,$C$20):INDEX([0]!questionario,$C$22,$C$20),B$1)</f>
        <v>2</v>
      </c>
      <c r="C10" s="23">
        <f t="shared" si="0"/>
        <v>5.4054054054054057E-2</v>
      </c>
      <c r="D10" s="12">
        <f>COUNTIFS(INDEX([0]!questionario,$B$21,$B$20):INDEX([0]!questionario,$B$22,$B$20),$A10,INDEX([0]!questionario,$C$21,$C$20):INDEX([0]!questionario,$C$22,$C$20),D$1)</f>
        <v>0</v>
      </c>
      <c r="E10" s="23">
        <f t="shared" si="0"/>
        <v>0</v>
      </c>
      <c r="F10" s="1"/>
      <c r="G10" s="1"/>
      <c r="H10" s="1"/>
      <c r="I10" s="1"/>
      <c r="J10" s="1"/>
      <c r="K10" s="1"/>
      <c r="L10" s="1"/>
      <c r="M10" s="1"/>
      <c r="N10" s="3"/>
      <c r="O10" s="1"/>
    </row>
    <row r="11" spans="1:15">
      <c r="A11" s="11">
        <v>24</v>
      </c>
      <c r="B11" s="12">
        <f>COUNTIFS(INDEX([0]!questionario,$B$21,$B$20):INDEX([0]!questionario,$B$22,$B$20),$A11,INDEX([0]!questionario,$C$21,$C$20):INDEX([0]!questionario,$C$22,$C$20),B$1)</f>
        <v>0</v>
      </c>
      <c r="C11" s="23">
        <f>B11/B$14</f>
        <v>0</v>
      </c>
      <c r="D11" s="12">
        <f>COUNTIFS(INDEX([0]!questionario,$B$21,$B$20):INDEX([0]!questionario,$B$22,$B$20),$A11,INDEX([0]!questionario,$C$21,$C$20):INDEX([0]!questionario,$C$22,$C$20),D$1)</f>
        <v>1</v>
      </c>
      <c r="E11" s="23">
        <f>D11/D$14</f>
        <v>7.6923076923076927E-2</v>
      </c>
      <c r="F11" s="1"/>
      <c r="G11" s="1"/>
      <c r="H11" s="1"/>
      <c r="I11" s="1"/>
      <c r="J11" s="1"/>
      <c r="K11" s="1"/>
      <c r="L11" s="1"/>
      <c r="M11" s="1"/>
      <c r="N11" s="3"/>
    </row>
    <row r="12" spans="1:15">
      <c r="A12" s="14">
        <v>25</v>
      </c>
      <c r="B12" s="15">
        <f>COUNTIFS(INDEX([0]!questionario,$B$21,$B$20):INDEX([0]!questionario,$B$22,$B$20),$A12,INDEX([0]!questionario,$C$21,$C$20):INDEX([0]!questionario,$C$22,$C$20),B$1)</f>
        <v>1</v>
      </c>
      <c r="C12" s="24">
        <f>B12/B$14</f>
        <v>2.7027027027027029E-2</v>
      </c>
      <c r="D12" s="15">
        <f>COUNTIFS(INDEX([0]!questionario,$B$21,$B$20):INDEX([0]!questionario,$B$22,$B$20),$A12,INDEX([0]!questionario,$C$21,$C$20):INDEX([0]!questionario,$C$22,$C$20),D$1)</f>
        <v>1</v>
      </c>
      <c r="E12" s="24">
        <f>D12/D$14</f>
        <v>7.6923076923076927E-2</v>
      </c>
      <c r="F12" s="1"/>
      <c r="G12" s="1"/>
      <c r="H12" s="1"/>
      <c r="I12" s="1"/>
      <c r="J12" s="1"/>
      <c r="K12" s="1"/>
      <c r="L12" s="1"/>
      <c r="M12" s="1"/>
      <c r="N12" s="3"/>
    </row>
    <row r="13" spans="1:15" ht="3.95" customHeight="1">
      <c r="A13" s="1"/>
      <c r="B13" s="1"/>
      <c r="C13" s="4"/>
      <c r="D13" s="1"/>
      <c r="E13" s="1"/>
      <c r="F13" s="1"/>
      <c r="G13" s="1"/>
      <c r="H13" s="1"/>
      <c r="I13" s="1"/>
      <c r="J13" s="1"/>
      <c r="K13" s="1"/>
      <c r="L13" s="3"/>
      <c r="M13" s="1"/>
      <c r="N13" s="1"/>
      <c r="O13" s="1"/>
    </row>
    <row r="14" spans="1:15">
      <c r="A14" s="17" t="s">
        <v>11</v>
      </c>
      <c r="B14" s="18">
        <f>SUM(B4:B12)</f>
        <v>37</v>
      </c>
      <c r="C14" s="19">
        <f>SUM(C4:C12)</f>
        <v>1</v>
      </c>
      <c r="D14" s="18">
        <f>SUM(D4:D12)</f>
        <v>13</v>
      </c>
      <c r="E14" s="19">
        <f>SUM(E4:E12)</f>
        <v>1</v>
      </c>
      <c r="F14" s="1"/>
      <c r="G14" s="1"/>
      <c r="H14" s="1"/>
      <c r="I14" s="1"/>
      <c r="J14" s="1"/>
      <c r="K14" s="1"/>
      <c r="L14" s="1"/>
      <c r="M14" s="1"/>
      <c r="N14" s="1"/>
      <c r="O14" s="1"/>
    </row>
    <row r="18" spans="1:3">
      <c r="A18" s="3" t="s">
        <v>8</v>
      </c>
      <c r="B18" s="1" t="s">
        <v>9</v>
      </c>
    </row>
    <row r="19" spans="1:3">
      <c r="B19" t="s">
        <v>18</v>
      </c>
      <c r="C19" t="s">
        <v>19</v>
      </c>
    </row>
    <row r="20" spans="1:3">
      <c r="A20" s="21" t="s">
        <v>15</v>
      </c>
      <c r="B20" s="1">
        <f>MATCH(A2,questionario!$A$1:$N$1,0)</f>
        <v>4</v>
      </c>
      <c r="C20" s="1">
        <f>MATCH(A1,questionario!$A$1:$N$1,0)</f>
        <v>3</v>
      </c>
    </row>
    <row r="21" spans="1:3">
      <c r="A21" s="21" t="s">
        <v>16</v>
      </c>
      <c r="B21" s="1">
        <f t="array" ref="B21">ROW([0]!questionario)</f>
        <v>1</v>
      </c>
      <c r="C21" s="1">
        <f t="array" ref="C21">ROW([0]!questionario)</f>
        <v>1</v>
      </c>
    </row>
    <row r="22" spans="1:3">
      <c r="A22" s="21" t="s">
        <v>17</v>
      </c>
      <c r="B22" s="1">
        <f t="array" ref="B22">ROWS([0]!questionario)</f>
        <v>51</v>
      </c>
      <c r="C22" s="1">
        <f t="array" ref="C22">ROWS([0]!questionario)</f>
        <v>51</v>
      </c>
    </row>
  </sheetData>
  <mergeCells count="2">
    <mergeCell ref="B1:C1"/>
    <mergeCell ref="D1:E1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2:P25"/>
  <sheetViews>
    <sheetView showGridLines="0" workbookViewId="0">
      <selection activeCell="P22" sqref="P22"/>
    </sheetView>
  </sheetViews>
  <sheetFormatPr defaultRowHeight="15"/>
  <cols>
    <col min="1" max="3" width="4.5703125" style="1" customWidth="1"/>
    <col min="4" max="14" width="9.140625" style="1"/>
    <col min="15" max="15" width="4.5703125" style="1" customWidth="1"/>
    <col min="16" max="16384" width="9.140625" style="1"/>
  </cols>
  <sheetData>
    <row r="2" spans="1:16" ht="18">
      <c r="A2" s="65" t="s">
        <v>20</v>
      </c>
      <c r="B2" s="65"/>
      <c r="C2" s="66"/>
      <c r="D2" s="6" t="s">
        <v>1</v>
      </c>
      <c r="E2" s="7" t="s">
        <v>10</v>
      </c>
      <c r="F2" s="7" t="s">
        <v>21</v>
      </c>
    </row>
    <row r="3" spans="1:16" ht="3.95" customHeight="1">
      <c r="D3" s="2"/>
      <c r="E3" s="2"/>
      <c r="F3" s="2"/>
      <c r="P3" s="3"/>
    </row>
    <row r="4" spans="1:16" ht="18">
      <c r="A4" s="28">
        <v>40</v>
      </c>
      <c r="B4" s="30" t="s">
        <v>22</v>
      </c>
      <c r="C4" s="35">
        <v>50</v>
      </c>
      <c r="D4" s="9">
        <f t="array" ref="D4:D9">FREQUENCY(INDEX([0]!questionario,$D$20,$D$19):INDEX([0]!questionario,$D$21,$D$19),C4:C9-0.0000000001)</f>
        <v>8</v>
      </c>
      <c r="E4" s="10">
        <f>D4/D$11</f>
        <v>0.16</v>
      </c>
      <c r="F4" s="10">
        <f>SUM(E$4:E4)</f>
        <v>0.16</v>
      </c>
    </row>
    <row r="5" spans="1:16" ht="18">
      <c r="A5" s="33">
        <f>C4</f>
        <v>50</v>
      </c>
      <c r="B5" s="31" t="s">
        <v>22</v>
      </c>
      <c r="C5" s="36">
        <v>60</v>
      </c>
      <c r="D5" s="25">
        <v>22</v>
      </c>
      <c r="E5" s="26">
        <f t="shared" ref="E5:E9" si="0">D5/D$11</f>
        <v>0.44</v>
      </c>
      <c r="F5" s="26">
        <f>SUM(E$4:E5)</f>
        <v>0.6</v>
      </c>
    </row>
    <row r="6" spans="1:16" ht="18">
      <c r="A6" s="29">
        <f t="shared" ref="A6:A9" si="1">C5</f>
        <v>60</v>
      </c>
      <c r="B6" s="31" t="s">
        <v>22</v>
      </c>
      <c r="C6" s="36">
        <v>70</v>
      </c>
      <c r="D6" s="25">
        <v>8</v>
      </c>
      <c r="E6" s="26">
        <f t="shared" si="0"/>
        <v>0.16</v>
      </c>
      <c r="F6" s="26">
        <f>SUM(E$4:E6)</f>
        <v>0.76</v>
      </c>
    </row>
    <row r="7" spans="1:16" ht="18">
      <c r="A7" s="33">
        <f t="shared" si="1"/>
        <v>70</v>
      </c>
      <c r="B7" s="31" t="s">
        <v>22</v>
      </c>
      <c r="C7" s="36">
        <v>80</v>
      </c>
      <c r="D7" s="25">
        <v>6</v>
      </c>
      <c r="E7" s="26">
        <f t="shared" si="0"/>
        <v>0.12</v>
      </c>
      <c r="F7" s="26">
        <f>SUM(E$4:E7)</f>
        <v>0.88</v>
      </c>
    </row>
    <row r="8" spans="1:16" ht="18">
      <c r="A8" s="33">
        <f t="shared" si="1"/>
        <v>80</v>
      </c>
      <c r="B8" s="31" t="s">
        <v>22</v>
      </c>
      <c r="C8" s="36">
        <v>90</v>
      </c>
      <c r="D8" s="25">
        <v>5</v>
      </c>
      <c r="E8" s="26">
        <f t="shared" si="0"/>
        <v>0.1</v>
      </c>
      <c r="F8" s="26">
        <f>SUM(E$4:E8)</f>
        <v>0.98</v>
      </c>
    </row>
    <row r="9" spans="1:16" ht="18">
      <c r="A9" s="34">
        <f t="shared" si="1"/>
        <v>90</v>
      </c>
      <c r="B9" s="32" t="s">
        <v>22</v>
      </c>
      <c r="C9" s="37">
        <v>100</v>
      </c>
      <c r="D9" s="15">
        <v>1</v>
      </c>
      <c r="E9" s="16">
        <f t="shared" si="0"/>
        <v>0.02</v>
      </c>
      <c r="F9" s="16">
        <f>SUM(E$4:E9)</f>
        <v>1</v>
      </c>
    </row>
    <row r="10" spans="1:16" ht="3.95" customHeight="1">
      <c r="E10" s="4"/>
      <c r="N10" s="3"/>
    </row>
    <row r="11" spans="1:16">
      <c r="A11" s="67" t="s">
        <v>11</v>
      </c>
      <c r="B11" s="67"/>
      <c r="C11" s="68"/>
      <c r="D11" s="18">
        <f>SUM(D4:D9)</f>
        <v>50</v>
      </c>
      <c r="E11" s="19">
        <f>SUM(E4:E9)</f>
        <v>1</v>
      </c>
      <c r="F11" s="27"/>
    </row>
    <row r="18" spans="3:11">
      <c r="C18" s="3" t="s">
        <v>8</v>
      </c>
      <c r="D18" s="1" t="s">
        <v>9</v>
      </c>
    </row>
    <row r="19" spans="3:11">
      <c r="C19" s="3" t="s">
        <v>7</v>
      </c>
      <c r="D19" s="1">
        <f>MATCH(A2,questionario!A1:N1,0)</f>
        <v>6</v>
      </c>
      <c r="H19" s="1" t="s">
        <v>38</v>
      </c>
      <c r="J19" s="1" t="s">
        <v>20</v>
      </c>
      <c r="K19" s="1" t="s">
        <v>13</v>
      </c>
    </row>
    <row r="20" spans="3:11">
      <c r="C20" s="3" t="s">
        <v>5</v>
      </c>
      <c r="D20" s="1">
        <f t="array" ref="D20">ROW([0]!questionario)</f>
        <v>1</v>
      </c>
      <c r="F20" s="1">
        <v>50</v>
      </c>
      <c r="G20" s="1">
        <f>DCOUNTA(questionario,"Peso",J$19:K20)</f>
        <v>8</v>
      </c>
      <c r="H20" s="1">
        <f t="shared" ref="H20:H24" si="2">G20-G19</f>
        <v>8</v>
      </c>
      <c r="J20" s="1" t="str">
        <f>CONCATENATE("&lt;",F20)</f>
        <v>&lt;50</v>
      </c>
      <c r="K20" s="1" t="s">
        <v>14</v>
      </c>
    </row>
    <row r="21" spans="3:11">
      <c r="C21" s="3" t="s">
        <v>6</v>
      </c>
      <c r="D21" s="1">
        <f t="array" ref="D21">ROWS([0]!questionario)</f>
        <v>51</v>
      </c>
      <c r="F21" s="1">
        <v>60</v>
      </c>
      <c r="G21" s="1">
        <f>DCOUNTA(questionario,"Peso",J$19:K21)</f>
        <v>30</v>
      </c>
      <c r="H21" s="1">
        <f t="shared" si="2"/>
        <v>22</v>
      </c>
      <c r="J21" s="1" t="str">
        <f>CONCATENATE("&lt;",F21)</f>
        <v>&lt;60</v>
      </c>
      <c r="K21" s="1" t="str">
        <f>K$20</f>
        <v>F</v>
      </c>
    </row>
    <row r="22" spans="3:11">
      <c r="F22" s="1">
        <v>70</v>
      </c>
      <c r="G22" s="1">
        <f>DCOUNTA(questionario,"Peso",J$19:K22)</f>
        <v>36</v>
      </c>
      <c r="H22" s="1">
        <f t="shared" si="2"/>
        <v>6</v>
      </c>
      <c r="J22" s="1" t="str">
        <f t="shared" ref="J22:J25" si="3">CONCATENATE("&lt;",F22)</f>
        <v>&lt;70</v>
      </c>
      <c r="K22" s="1" t="str">
        <f t="shared" ref="K22:K25" si="4">K$20</f>
        <v>F</v>
      </c>
    </row>
    <row r="23" spans="3:11">
      <c r="F23" s="1">
        <v>80</v>
      </c>
      <c r="G23" s="1">
        <f>DCOUNTA(questionario,"Peso",J$19:K23)</f>
        <v>37</v>
      </c>
      <c r="H23" s="1">
        <f t="shared" si="2"/>
        <v>1</v>
      </c>
      <c r="J23" s="1" t="str">
        <f t="shared" si="3"/>
        <v>&lt;80</v>
      </c>
      <c r="K23" s="1" t="str">
        <f t="shared" si="4"/>
        <v>F</v>
      </c>
    </row>
    <row r="24" spans="3:11">
      <c r="F24" s="1">
        <v>90</v>
      </c>
      <c r="G24" s="1">
        <f>DCOUNTA(questionario,"Peso",J$19:K24)</f>
        <v>37</v>
      </c>
      <c r="H24" s="1">
        <f t="shared" si="2"/>
        <v>0</v>
      </c>
      <c r="J24" s="1" t="str">
        <f t="shared" si="3"/>
        <v>&lt;90</v>
      </c>
      <c r="K24" s="1" t="str">
        <f t="shared" si="4"/>
        <v>F</v>
      </c>
    </row>
    <row r="25" spans="3:11">
      <c r="F25" s="1">
        <v>100</v>
      </c>
      <c r="G25" s="1">
        <f>DCOUNTA(questionario,"Peso",J$19:K25)</f>
        <v>37</v>
      </c>
      <c r="H25" s="1">
        <f>G25-G24</f>
        <v>0</v>
      </c>
      <c r="J25" s="1" t="str">
        <f t="shared" si="3"/>
        <v>&lt;100</v>
      </c>
      <c r="K25" s="1" t="str">
        <f t="shared" si="4"/>
        <v>F</v>
      </c>
    </row>
  </sheetData>
  <mergeCells count="2">
    <mergeCell ref="A2:C2"/>
    <mergeCell ref="A11:C11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U30"/>
  <sheetViews>
    <sheetView workbookViewId="0">
      <selection activeCell="L16" sqref="L16"/>
    </sheetView>
  </sheetViews>
  <sheetFormatPr defaultRowHeight="15"/>
  <cols>
    <col min="1" max="3" width="4.5703125" style="1" customWidth="1"/>
    <col min="4" max="19" width="9.140625" style="1"/>
    <col min="20" max="20" width="4.5703125" style="1" customWidth="1"/>
    <col min="21" max="16384" width="9.140625" style="1"/>
  </cols>
  <sheetData>
    <row r="1" spans="1:21">
      <c r="D1" s="71" t="s">
        <v>43</v>
      </c>
      <c r="E1" s="72"/>
      <c r="F1" s="72"/>
      <c r="G1" s="72"/>
      <c r="H1" s="72"/>
      <c r="I1" s="73"/>
      <c r="J1" s="71" t="s">
        <v>42</v>
      </c>
      <c r="K1" s="72"/>
      <c r="L1" s="72"/>
      <c r="M1" s="72"/>
      <c r="N1" s="72"/>
      <c r="O1" s="73"/>
    </row>
    <row r="2" spans="1:21">
      <c r="A2" s="74" t="s">
        <v>13</v>
      </c>
      <c r="B2" s="74"/>
      <c r="C2" s="75"/>
      <c r="D2" s="69" t="s">
        <v>14</v>
      </c>
      <c r="E2" s="70"/>
      <c r="F2" s="69" t="s">
        <v>2</v>
      </c>
      <c r="G2" s="70"/>
      <c r="H2" s="69" t="s">
        <v>11</v>
      </c>
      <c r="I2" s="70"/>
      <c r="J2" s="69" t="s">
        <v>14</v>
      </c>
      <c r="K2" s="70"/>
      <c r="L2" s="69" t="s">
        <v>2</v>
      </c>
      <c r="M2" s="70"/>
      <c r="N2" s="69" t="s">
        <v>11</v>
      </c>
      <c r="O2" s="70"/>
    </row>
    <row r="3" spans="1:21" ht="18">
      <c r="A3" s="65" t="s">
        <v>20</v>
      </c>
      <c r="B3" s="65"/>
      <c r="C3" s="66"/>
      <c r="D3" s="6" t="s">
        <v>1</v>
      </c>
      <c r="E3" s="7" t="s">
        <v>10</v>
      </c>
      <c r="F3" s="6" t="s">
        <v>1</v>
      </c>
      <c r="G3" s="7" t="s">
        <v>10</v>
      </c>
      <c r="H3" s="6" t="s">
        <v>1</v>
      </c>
      <c r="I3" s="6" t="s">
        <v>10</v>
      </c>
      <c r="J3" s="6" t="s">
        <v>39</v>
      </c>
      <c r="K3" s="6" t="s">
        <v>21</v>
      </c>
      <c r="L3" s="6" t="s">
        <v>39</v>
      </c>
      <c r="M3" s="6" t="s">
        <v>21</v>
      </c>
      <c r="N3" s="6" t="s">
        <v>39</v>
      </c>
      <c r="O3" s="6" t="s">
        <v>21</v>
      </c>
    </row>
    <row r="4" spans="1:21" ht="3.95" customHeight="1">
      <c r="D4" s="45"/>
      <c r="E4" s="45"/>
      <c r="F4" s="45"/>
      <c r="G4" s="45"/>
      <c r="H4" s="2"/>
      <c r="I4" s="49"/>
      <c r="J4" s="45"/>
      <c r="K4" s="49"/>
      <c r="L4" s="45"/>
      <c r="M4" s="49"/>
      <c r="N4" s="45"/>
      <c r="O4" s="2"/>
      <c r="U4" s="3"/>
    </row>
    <row r="5" spans="1:21" ht="18">
      <c r="A5" s="28">
        <v>40</v>
      </c>
      <c r="B5" s="30" t="s">
        <v>22</v>
      </c>
      <c r="C5" s="35">
        <v>50</v>
      </c>
      <c r="D5" s="9">
        <f>J5</f>
        <v>8</v>
      </c>
      <c r="E5" s="10">
        <f t="shared" ref="E5:E10" si="0">D5/D$12</f>
        <v>0.21621621621621623</v>
      </c>
      <c r="F5" s="9">
        <f>L5</f>
        <v>0</v>
      </c>
      <c r="G5" s="10">
        <f t="shared" ref="G5:G10" si="1">F5/F$12</f>
        <v>0</v>
      </c>
      <c r="H5" s="9">
        <f t="array" ref="H5:H10">FREQUENCY(INDEX([0]!questionario,$D$21,$D$20):INDEX([0]!questionario,$D$22,$D$20),C5:C10-0.0000000001)</f>
        <v>8</v>
      </c>
      <c r="I5" s="22">
        <f t="shared" ref="I5:I10" si="2">H5/H$12</f>
        <v>0.16</v>
      </c>
      <c r="J5" s="42">
        <f>DCOUNTA(questionario,$D$20,C$24:D25)</f>
        <v>8</v>
      </c>
      <c r="K5" s="22">
        <f>SUM(E$5:E5)</f>
        <v>0.21621621621621623</v>
      </c>
      <c r="L5" s="42">
        <f>DCOUNTA(questionario,$D$20,E$24:F25)</f>
        <v>0</v>
      </c>
      <c r="M5" s="22">
        <f>SUM(G$5:G5)</f>
        <v>0</v>
      </c>
      <c r="N5" s="58">
        <f>DCOUNTA(questionario,$D$20,C$24:C25)</f>
        <v>8</v>
      </c>
      <c r="O5" s="22">
        <f>SUM(I$5:I5)</f>
        <v>0.16</v>
      </c>
    </row>
    <row r="6" spans="1:21" ht="18">
      <c r="A6" s="33">
        <f>C5</f>
        <v>50</v>
      </c>
      <c r="B6" s="31" t="s">
        <v>22</v>
      </c>
      <c r="C6" s="36">
        <v>60</v>
      </c>
      <c r="D6" s="25">
        <f>J6-J5</f>
        <v>22</v>
      </c>
      <c r="E6" s="26">
        <f t="shared" si="0"/>
        <v>0.59459459459459463</v>
      </c>
      <c r="F6" s="25">
        <f>L6-L5</f>
        <v>0</v>
      </c>
      <c r="G6" s="26">
        <f t="shared" si="1"/>
        <v>0</v>
      </c>
      <c r="H6" s="25">
        <v>22</v>
      </c>
      <c r="I6" s="50">
        <f t="shared" si="2"/>
        <v>0.44</v>
      </c>
      <c r="J6" s="43">
        <f>DCOUNTA(questionario,$D$20,C$24:D26)</f>
        <v>30</v>
      </c>
      <c r="K6" s="50">
        <f>SUM(E$5:E6)</f>
        <v>0.81081081081081086</v>
      </c>
      <c r="L6" s="43">
        <f>DCOUNTA(questionario,$D$20,E$24:F26)</f>
        <v>0</v>
      </c>
      <c r="M6" s="50">
        <f>SUM(G$5:G6)</f>
        <v>0</v>
      </c>
      <c r="N6" s="59">
        <f>DCOUNTA(questionario,$D$20,C$24:C26)</f>
        <v>30</v>
      </c>
      <c r="O6" s="50">
        <f>SUM(I$5:I6)</f>
        <v>0.6</v>
      </c>
    </row>
    <row r="7" spans="1:21" ht="18">
      <c r="A7" s="29">
        <f t="shared" ref="A7:A10" si="3">C6</f>
        <v>60</v>
      </c>
      <c r="B7" s="31" t="s">
        <v>22</v>
      </c>
      <c r="C7" s="36">
        <v>70</v>
      </c>
      <c r="D7" s="25">
        <f>J7-J6</f>
        <v>6</v>
      </c>
      <c r="E7" s="26">
        <f t="shared" si="0"/>
        <v>0.16216216216216217</v>
      </c>
      <c r="F7" s="25">
        <f>L7-L6</f>
        <v>2</v>
      </c>
      <c r="G7" s="26">
        <f t="shared" si="1"/>
        <v>0.15384615384615385</v>
      </c>
      <c r="H7" s="25">
        <v>8</v>
      </c>
      <c r="I7" s="50">
        <f t="shared" si="2"/>
        <v>0.16</v>
      </c>
      <c r="J7" s="43">
        <f>DCOUNTA(questionario,$D$20,C$24:D27)</f>
        <v>36</v>
      </c>
      <c r="K7" s="50">
        <f>SUM(E$5:E7)</f>
        <v>0.97297297297297303</v>
      </c>
      <c r="L7" s="43">
        <f>DCOUNTA(questionario,$D$20,E$24:F27)</f>
        <v>2</v>
      </c>
      <c r="M7" s="50">
        <f>SUM(G$5:G7)</f>
        <v>0.15384615384615385</v>
      </c>
      <c r="N7" s="59">
        <f>DCOUNTA(questionario,$D$20,C$24:C27)</f>
        <v>38</v>
      </c>
      <c r="O7" s="50">
        <f>SUM(I$5:I7)</f>
        <v>0.76</v>
      </c>
    </row>
    <row r="8" spans="1:21" ht="18">
      <c r="A8" s="33">
        <f t="shared" si="3"/>
        <v>70</v>
      </c>
      <c r="B8" s="31" t="s">
        <v>22</v>
      </c>
      <c r="C8" s="36">
        <v>80</v>
      </c>
      <c r="D8" s="25">
        <f>J8-J7</f>
        <v>1</v>
      </c>
      <c r="E8" s="26">
        <f t="shared" si="0"/>
        <v>2.7027027027027029E-2</v>
      </c>
      <c r="F8" s="25">
        <f>L8-L7</f>
        <v>5</v>
      </c>
      <c r="G8" s="26">
        <f t="shared" si="1"/>
        <v>0.38461538461538464</v>
      </c>
      <c r="H8" s="25">
        <v>6</v>
      </c>
      <c r="I8" s="50">
        <f t="shared" si="2"/>
        <v>0.12</v>
      </c>
      <c r="J8" s="43">
        <f>DCOUNTA(questionario,$D$20,C$24:D28)</f>
        <v>37</v>
      </c>
      <c r="K8" s="50">
        <f>SUM(E$5:E8)</f>
        <v>1</v>
      </c>
      <c r="L8" s="43">
        <f>DCOUNTA(questionario,$D$20,E$24:F28)</f>
        <v>7</v>
      </c>
      <c r="M8" s="50">
        <f>SUM(G$5:G8)</f>
        <v>0.53846153846153855</v>
      </c>
      <c r="N8" s="59">
        <f>DCOUNTA(questionario,$D$20,C$24:C28)</f>
        <v>44</v>
      </c>
      <c r="O8" s="50">
        <f>SUM(I$5:I8)</f>
        <v>0.88</v>
      </c>
    </row>
    <row r="9" spans="1:21" ht="18">
      <c r="A9" s="33">
        <f t="shared" si="3"/>
        <v>80</v>
      </c>
      <c r="B9" s="31" t="s">
        <v>22</v>
      </c>
      <c r="C9" s="36">
        <v>90</v>
      </c>
      <c r="D9" s="25">
        <f>J9-J8</f>
        <v>0</v>
      </c>
      <c r="E9" s="26">
        <f t="shared" si="0"/>
        <v>0</v>
      </c>
      <c r="F9" s="25">
        <f>L9-L8</f>
        <v>5</v>
      </c>
      <c r="G9" s="26">
        <f t="shared" si="1"/>
        <v>0.38461538461538464</v>
      </c>
      <c r="H9" s="25">
        <v>5</v>
      </c>
      <c r="I9" s="50">
        <f t="shared" si="2"/>
        <v>0.1</v>
      </c>
      <c r="J9" s="43">
        <f>DCOUNTA(questionario,$D$20,C$24:D29)</f>
        <v>37</v>
      </c>
      <c r="K9" s="50">
        <f>SUM(E$5:E9)</f>
        <v>1</v>
      </c>
      <c r="L9" s="43">
        <f>DCOUNTA(questionario,$D$20,E$24:F29)</f>
        <v>12</v>
      </c>
      <c r="M9" s="50">
        <f>SUM(G$5:G9)</f>
        <v>0.92307692307692313</v>
      </c>
      <c r="N9" s="59">
        <f>DCOUNTA(questionario,$D$20,C$24:C29)</f>
        <v>49</v>
      </c>
      <c r="O9" s="50">
        <f>SUM(I$5:I9)</f>
        <v>0.98</v>
      </c>
    </row>
    <row r="10" spans="1:21" ht="18">
      <c r="A10" s="34">
        <f t="shared" si="3"/>
        <v>90</v>
      </c>
      <c r="B10" s="32" t="s">
        <v>22</v>
      </c>
      <c r="C10" s="37">
        <v>100</v>
      </c>
      <c r="D10" s="15">
        <f>J10-J9</f>
        <v>0</v>
      </c>
      <c r="E10" s="16">
        <f t="shared" si="0"/>
        <v>0</v>
      </c>
      <c r="F10" s="15">
        <f>L10-L9</f>
        <v>1</v>
      </c>
      <c r="G10" s="16">
        <f t="shared" si="1"/>
        <v>7.6923076923076927E-2</v>
      </c>
      <c r="H10" s="15">
        <v>1</v>
      </c>
      <c r="I10" s="24">
        <f t="shared" si="2"/>
        <v>0.02</v>
      </c>
      <c r="J10" s="44">
        <f>DCOUNTA(questionario,$D$20,C$24:D30)</f>
        <v>37</v>
      </c>
      <c r="K10" s="24">
        <f>SUM(E$5:E10)</f>
        <v>1</v>
      </c>
      <c r="L10" s="44">
        <f>DCOUNTA(questionario,$D$20,E$24:F30)</f>
        <v>13</v>
      </c>
      <c r="M10" s="24">
        <f>SUM(G$5:G10)</f>
        <v>1</v>
      </c>
      <c r="N10" s="60">
        <f>DCOUNTA(questionario,$D$20,C$24:C30)</f>
        <v>50</v>
      </c>
      <c r="O10" s="24">
        <f>SUM(I$5:I10)</f>
        <v>1</v>
      </c>
    </row>
    <row r="11" spans="1:21" ht="3.95" customHeight="1">
      <c r="I11" s="52"/>
      <c r="S11" s="3"/>
    </row>
    <row r="12" spans="1:21">
      <c r="A12" s="67" t="s">
        <v>11</v>
      </c>
      <c r="B12" s="67"/>
      <c r="C12" s="68"/>
      <c r="D12" s="18">
        <f t="shared" ref="D12:I12" si="4">SUM(D5:D10)</f>
        <v>37</v>
      </c>
      <c r="E12" s="47">
        <f t="shared" si="4"/>
        <v>1</v>
      </c>
      <c r="F12" s="18">
        <f t="shared" si="4"/>
        <v>13</v>
      </c>
      <c r="G12" s="47">
        <f t="shared" si="4"/>
        <v>1</v>
      </c>
      <c r="H12" s="18">
        <f t="shared" si="4"/>
        <v>50</v>
      </c>
      <c r="I12" s="47">
        <f t="shared" si="4"/>
        <v>1</v>
      </c>
      <c r="J12" s="46"/>
    </row>
    <row r="19" spans="2:6">
      <c r="C19" s="3" t="s">
        <v>8</v>
      </c>
      <c r="D19" s="1" t="s">
        <v>9</v>
      </c>
    </row>
    <row r="20" spans="2:6">
      <c r="C20" s="3" t="s">
        <v>7</v>
      </c>
      <c r="D20" s="1">
        <f>MATCH(A3,questionario!A1:N1,0)</f>
        <v>6</v>
      </c>
    </row>
    <row r="21" spans="2:6">
      <c r="C21" s="3" t="s">
        <v>5</v>
      </c>
      <c r="D21" s="1">
        <f t="array" ref="D21">ROW([0]!questionario)</f>
        <v>1</v>
      </c>
    </row>
    <row r="22" spans="2:6">
      <c r="C22" s="3" t="s">
        <v>6</v>
      </c>
      <c r="D22" s="1">
        <f t="array" ref="D22">ROWS([0]!questionario)</f>
        <v>51</v>
      </c>
    </row>
    <row r="23" spans="2:6">
      <c r="C23" s="71" t="s">
        <v>41</v>
      </c>
      <c r="D23" s="73"/>
      <c r="E23" s="71" t="s">
        <v>40</v>
      </c>
      <c r="F23" s="73"/>
    </row>
    <row r="24" spans="2:6">
      <c r="C24" s="55" t="s">
        <v>20</v>
      </c>
      <c r="D24" s="57" t="s">
        <v>13</v>
      </c>
      <c r="E24" s="56" t="s">
        <v>20</v>
      </c>
      <c r="F24" s="57" t="s">
        <v>13</v>
      </c>
    </row>
    <row r="25" spans="2:6">
      <c r="B25" s="1">
        <v>50</v>
      </c>
      <c r="C25" s="48" t="str">
        <f t="shared" ref="C25:C30" si="5">CONCATENATE("&lt;",$B25)</f>
        <v>&lt;50</v>
      </c>
      <c r="D25" s="52" t="str">
        <f>D2</f>
        <v>F</v>
      </c>
      <c r="E25" s="51" t="str">
        <f t="shared" ref="E25:E30" si="6">CONCATENATE("&lt;",$B25)</f>
        <v>&lt;50</v>
      </c>
      <c r="F25" s="52" t="str">
        <f>F2</f>
        <v>M</v>
      </c>
    </row>
    <row r="26" spans="2:6">
      <c r="B26" s="1">
        <v>60</v>
      </c>
      <c r="C26" s="48" t="str">
        <f t="shared" si="5"/>
        <v>&lt;60</v>
      </c>
      <c r="D26" s="52" t="str">
        <f>D$25</f>
        <v>F</v>
      </c>
      <c r="E26" s="51" t="str">
        <f t="shared" si="6"/>
        <v>&lt;60</v>
      </c>
      <c r="F26" s="52" t="str">
        <f>F$25</f>
        <v>M</v>
      </c>
    </row>
    <row r="27" spans="2:6">
      <c r="B27" s="1">
        <v>70</v>
      </c>
      <c r="C27" s="48" t="str">
        <f t="shared" si="5"/>
        <v>&lt;70</v>
      </c>
      <c r="D27" s="52" t="str">
        <f>D$25</f>
        <v>F</v>
      </c>
      <c r="E27" s="51" t="str">
        <f t="shared" si="6"/>
        <v>&lt;70</v>
      </c>
      <c r="F27" s="52" t="str">
        <f>F$25</f>
        <v>M</v>
      </c>
    </row>
    <row r="28" spans="2:6">
      <c r="B28" s="1">
        <v>80</v>
      </c>
      <c r="C28" s="48" t="str">
        <f t="shared" si="5"/>
        <v>&lt;80</v>
      </c>
      <c r="D28" s="52" t="str">
        <f>D$25</f>
        <v>F</v>
      </c>
      <c r="E28" s="51" t="str">
        <f t="shared" si="6"/>
        <v>&lt;80</v>
      </c>
      <c r="F28" s="52" t="str">
        <f>F$25</f>
        <v>M</v>
      </c>
    </row>
    <row r="29" spans="2:6">
      <c r="B29" s="1">
        <v>90</v>
      </c>
      <c r="C29" s="48" t="str">
        <f t="shared" si="5"/>
        <v>&lt;90</v>
      </c>
      <c r="D29" s="52" t="str">
        <f>D$25</f>
        <v>F</v>
      </c>
      <c r="E29" s="51" t="str">
        <f t="shared" si="6"/>
        <v>&lt;90</v>
      </c>
      <c r="F29" s="52" t="str">
        <f>F$25</f>
        <v>M</v>
      </c>
    </row>
    <row r="30" spans="2:6">
      <c r="B30" s="1">
        <v>100</v>
      </c>
      <c r="C30" s="53" t="str">
        <f t="shared" si="5"/>
        <v>&lt;100</v>
      </c>
      <c r="D30" s="54" t="str">
        <f>D$25</f>
        <v>F</v>
      </c>
      <c r="E30" s="34" t="str">
        <f t="shared" si="6"/>
        <v>&lt;100</v>
      </c>
      <c r="F30" s="54" t="str">
        <f>F$25</f>
        <v>M</v>
      </c>
    </row>
  </sheetData>
  <mergeCells count="13">
    <mergeCell ref="C23:D23"/>
    <mergeCell ref="E23:F23"/>
    <mergeCell ref="D2:E2"/>
    <mergeCell ref="F2:G2"/>
    <mergeCell ref="H2:I2"/>
    <mergeCell ref="A3:C3"/>
    <mergeCell ref="A12:C12"/>
    <mergeCell ref="A2:C2"/>
    <mergeCell ref="J2:K2"/>
    <mergeCell ref="L2:M2"/>
    <mergeCell ref="N2:O2"/>
    <mergeCell ref="D1:I1"/>
    <mergeCell ref="J1:O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2:O20"/>
  <sheetViews>
    <sheetView showGridLines="0" workbookViewId="0">
      <selection activeCell="M28" sqref="M28"/>
    </sheetView>
  </sheetViews>
  <sheetFormatPr defaultRowHeight="15"/>
  <cols>
    <col min="1" max="1" width="20.5703125" bestFit="1" customWidth="1"/>
  </cols>
  <sheetData>
    <row r="2" spans="1:15" ht="18">
      <c r="A2" s="63" t="s">
        <v>56</v>
      </c>
      <c r="B2" s="6" t="s">
        <v>1</v>
      </c>
      <c r="C2" s="62" t="s">
        <v>10</v>
      </c>
      <c r="D2" s="62" t="s">
        <v>21</v>
      </c>
      <c r="E2" s="1"/>
      <c r="F2" s="1"/>
      <c r="G2" s="1"/>
      <c r="H2" s="1"/>
      <c r="I2" s="1"/>
      <c r="J2" s="1"/>
      <c r="K2" s="1"/>
      <c r="L2" s="1"/>
      <c r="M2" s="1"/>
    </row>
    <row r="3" spans="1:15" ht="3.95" customHeight="1">
      <c r="A3" s="1"/>
      <c r="B3" s="2"/>
      <c r="C3" s="2"/>
      <c r="D3" s="2"/>
      <c r="E3" s="1"/>
      <c r="F3" s="1"/>
      <c r="G3" s="1"/>
      <c r="H3" s="1"/>
      <c r="I3" s="1"/>
      <c r="J3" s="1"/>
      <c r="K3" s="1"/>
      <c r="L3" s="1"/>
      <c r="M3" s="1"/>
      <c r="N3" s="3"/>
      <c r="O3" s="1"/>
    </row>
    <row r="4" spans="1:15">
      <c r="A4" s="35" t="s">
        <v>48</v>
      </c>
      <c r="B4" s="9">
        <v>135</v>
      </c>
      <c r="C4" s="10">
        <f>B4/B$13</f>
        <v>0.32926829268292684</v>
      </c>
      <c r="D4" s="10">
        <f>SUM(C$4:C4)</f>
        <v>0.32926829268292684</v>
      </c>
      <c r="E4" s="1"/>
      <c r="F4" s="1"/>
      <c r="G4" s="1"/>
      <c r="H4" s="1"/>
      <c r="I4" s="1"/>
      <c r="J4" s="1"/>
      <c r="K4" s="1"/>
      <c r="L4" s="1"/>
      <c r="M4" s="1"/>
    </row>
    <row r="5" spans="1:15">
      <c r="A5" s="36" t="s">
        <v>49</v>
      </c>
      <c r="B5" s="12">
        <v>108</v>
      </c>
      <c r="C5" s="13">
        <f>B5/B$13</f>
        <v>0.26341463414634148</v>
      </c>
      <c r="D5" s="13">
        <f>SUM(C$4:C5)</f>
        <v>0.59268292682926838</v>
      </c>
      <c r="E5" s="1"/>
      <c r="F5" s="1"/>
      <c r="G5" s="1"/>
      <c r="H5" s="1"/>
      <c r="I5" s="1"/>
      <c r="J5" s="1"/>
      <c r="K5" s="1"/>
      <c r="L5" s="1"/>
      <c r="M5" s="1"/>
      <c r="N5" s="3"/>
      <c r="O5" s="1"/>
    </row>
    <row r="6" spans="1:15">
      <c r="A6" s="36" t="s">
        <v>50</v>
      </c>
      <c r="B6" s="12">
        <v>57</v>
      </c>
      <c r="C6" s="13">
        <f>B6/B$13</f>
        <v>0.13902439024390245</v>
      </c>
      <c r="D6" s="13">
        <f>SUM(C$4:C6)</f>
        <v>0.73170731707317083</v>
      </c>
      <c r="E6" s="1"/>
      <c r="F6" s="1"/>
      <c r="G6" s="1"/>
      <c r="H6" s="1"/>
      <c r="I6" s="1"/>
      <c r="J6" s="1"/>
      <c r="K6" s="1"/>
      <c r="L6" s="1"/>
      <c r="M6" s="1"/>
      <c r="N6" s="3"/>
      <c r="O6" s="1"/>
    </row>
    <row r="7" spans="1:15">
      <c r="A7" s="36" t="s">
        <v>51</v>
      </c>
      <c r="B7" s="12">
        <v>43</v>
      </c>
      <c r="C7" s="13">
        <f>B7/B$13</f>
        <v>0.1048780487804878</v>
      </c>
      <c r="D7" s="13">
        <f>SUM(C$4:C7)</f>
        <v>0.83658536585365861</v>
      </c>
      <c r="E7" s="1"/>
      <c r="F7" s="1"/>
      <c r="G7" s="1"/>
      <c r="H7" s="1"/>
      <c r="I7" s="1"/>
      <c r="J7" s="1"/>
      <c r="K7" s="1"/>
      <c r="L7" s="1"/>
      <c r="M7" s="1"/>
      <c r="N7" s="3"/>
      <c r="O7" s="1"/>
    </row>
    <row r="8" spans="1:15">
      <c r="A8" s="36" t="s">
        <v>52</v>
      </c>
      <c r="B8" s="12">
        <v>12</v>
      </c>
      <c r="C8" s="13">
        <f>B8/B$13</f>
        <v>2.9268292682926831E-2</v>
      </c>
      <c r="D8" s="13">
        <f>SUM(C$4:C8)</f>
        <v>0.86585365853658547</v>
      </c>
      <c r="E8" s="1"/>
      <c r="F8" s="1"/>
      <c r="G8" s="1"/>
      <c r="H8" s="1"/>
      <c r="I8" s="1"/>
      <c r="J8" s="1"/>
      <c r="K8" s="1"/>
      <c r="L8" s="1"/>
      <c r="M8" s="1"/>
      <c r="N8" s="3"/>
      <c r="O8" s="1"/>
    </row>
    <row r="9" spans="1:15">
      <c r="A9" s="36" t="s">
        <v>53</v>
      </c>
      <c r="B9" s="12">
        <v>12</v>
      </c>
      <c r="C9" s="13">
        <f>B9/B$13</f>
        <v>2.9268292682926831E-2</v>
      </c>
      <c r="D9" s="13">
        <f>SUM(C$4:C9)</f>
        <v>0.89512195121951232</v>
      </c>
      <c r="E9" s="1"/>
      <c r="F9" s="1"/>
      <c r="G9" s="1"/>
      <c r="H9" s="1"/>
      <c r="I9" s="1"/>
      <c r="J9" s="1"/>
      <c r="K9" s="1"/>
      <c r="L9" s="1"/>
      <c r="M9" s="1"/>
      <c r="N9" s="3"/>
      <c r="O9" s="1"/>
    </row>
    <row r="10" spans="1:15">
      <c r="A10" s="36" t="s">
        <v>54</v>
      </c>
      <c r="B10" s="12">
        <v>7</v>
      </c>
      <c r="C10" s="13">
        <f>B10/B$13</f>
        <v>1.7073170731707318E-2</v>
      </c>
      <c r="D10" s="13">
        <f>SUM(C$4:C10)</f>
        <v>0.91219512195121966</v>
      </c>
      <c r="E10" s="1"/>
      <c r="F10" s="1"/>
      <c r="G10" s="1"/>
      <c r="H10" s="1"/>
      <c r="I10" s="1"/>
      <c r="J10" s="1"/>
      <c r="K10" s="1"/>
      <c r="L10" s="1"/>
      <c r="M10" s="1"/>
      <c r="N10" s="3"/>
      <c r="O10" s="1"/>
    </row>
    <row r="11" spans="1:15">
      <c r="A11" s="37" t="s">
        <v>55</v>
      </c>
      <c r="B11" s="15">
        <v>36</v>
      </c>
      <c r="C11" s="16">
        <f>B11/B$13</f>
        <v>8.7804878048780483E-2</v>
      </c>
      <c r="D11" s="16">
        <f>SUM(C$4:C11)</f>
        <v>1.0000000000000002</v>
      </c>
      <c r="E11" s="1"/>
      <c r="F11" s="1"/>
      <c r="G11" s="1"/>
      <c r="H11" s="1"/>
      <c r="I11" s="1"/>
      <c r="J11" s="1"/>
      <c r="K11" s="1"/>
      <c r="L11" s="1"/>
      <c r="M11" s="1"/>
    </row>
    <row r="12" spans="1:15" ht="3.95" customHeight="1">
      <c r="A12" s="1"/>
      <c r="B12" s="1"/>
      <c r="C12" s="4"/>
      <c r="D12" s="1"/>
      <c r="E12" s="1"/>
      <c r="F12" s="1"/>
      <c r="G12" s="1"/>
      <c r="H12" s="1"/>
      <c r="I12" s="1"/>
      <c r="J12" s="1"/>
      <c r="K12" s="1"/>
      <c r="L12" s="3"/>
      <c r="M12" s="1"/>
      <c r="N12" s="1"/>
      <c r="O12" s="1"/>
    </row>
    <row r="13" spans="1:15">
      <c r="A13" s="61" t="s">
        <v>11</v>
      </c>
      <c r="B13" s="18">
        <f>SUM(B4:B11)</f>
        <v>410</v>
      </c>
      <c r="C13" s="19">
        <f>SUM(C4:C11)</f>
        <v>1.0000000000000002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7" spans="1:2">
      <c r="A17" s="3"/>
      <c r="B17" s="1"/>
    </row>
    <row r="18" spans="1:2">
      <c r="A18" s="3"/>
      <c r="B18" s="1"/>
    </row>
    <row r="19" spans="1:2">
      <c r="A19" s="3"/>
      <c r="B19" s="1"/>
    </row>
    <row r="20" spans="1:2">
      <c r="A20" s="3"/>
      <c r="B20" s="1"/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51"/>
  <sheetViews>
    <sheetView tabSelected="1" workbookViewId="0"/>
  </sheetViews>
  <sheetFormatPr defaultRowHeight="12.75"/>
  <cols>
    <col min="1" max="16384" width="9.140625" style="38"/>
  </cols>
  <sheetData>
    <row r="1" spans="1:14">
      <c r="A1" s="38" t="s">
        <v>44</v>
      </c>
      <c r="B1" s="38" t="s">
        <v>37</v>
      </c>
      <c r="C1" s="38" t="s">
        <v>13</v>
      </c>
      <c r="D1" s="38" t="s">
        <v>12</v>
      </c>
      <c r="E1" s="38" t="s">
        <v>36</v>
      </c>
      <c r="F1" s="38" t="s">
        <v>20</v>
      </c>
      <c r="G1" s="38" t="s">
        <v>35</v>
      </c>
      <c r="H1" s="38" t="s">
        <v>34</v>
      </c>
      <c r="I1" s="41" t="s">
        <v>0</v>
      </c>
      <c r="J1" s="38" t="s">
        <v>33</v>
      </c>
      <c r="K1" s="38" t="s">
        <v>32</v>
      </c>
      <c r="L1" s="38" t="s">
        <v>31</v>
      </c>
      <c r="M1" s="38" t="s">
        <v>30</v>
      </c>
      <c r="N1" s="38" t="s">
        <v>29</v>
      </c>
    </row>
    <row r="2" spans="1:14">
      <c r="A2" s="38">
        <v>1</v>
      </c>
      <c r="B2" s="38" t="s">
        <v>28</v>
      </c>
      <c r="C2" s="38" t="s">
        <v>14</v>
      </c>
      <c r="D2" s="38">
        <v>17</v>
      </c>
      <c r="E2" s="40">
        <v>1.6</v>
      </c>
      <c r="F2" s="39">
        <v>60.5</v>
      </c>
      <c r="G2" s="38">
        <v>2</v>
      </c>
      <c r="H2" s="38" t="s">
        <v>24</v>
      </c>
      <c r="I2" s="38" t="s">
        <v>3</v>
      </c>
      <c r="J2" s="38">
        <v>0</v>
      </c>
      <c r="K2" s="38">
        <v>1</v>
      </c>
      <c r="L2" s="38" t="s">
        <v>23</v>
      </c>
      <c r="M2" s="38">
        <v>16</v>
      </c>
      <c r="N2" s="38" t="s">
        <v>25</v>
      </c>
    </row>
    <row r="3" spans="1:14">
      <c r="A3" s="38">
        <v>2</v>
      </c>
      <c r="B3" s="38" t="s">
        <v>28</v>
      </c>
      <c r="C3" s="38" t="s">
        <v>14</v>
      </c>
      <c r="D3" s="38">
        <v>18</v>
      </c>
      <c r="E3" s="40">
        <v>1.69</v>
      </c>
      <c r="F3" s="39">
        <v>55</v>
      </c>
      <c r="G3" s="38">
        <v>1</v>
      </c>
      <c r="H3" s="38" t="s">
        <v>24</v>
      </c>
      <c r="I3" s="38" t="s">
        <v>2</v>
      </c>
      <c r="J3" s="38">
        <v>0</v>
      </c>
      <c r="K3" s="38">
        <v>1</v>
      </c>
      <c r="L3" s="38" t="s">
        <v>23</v>
      </c>
      <c r="M3" s="38">
        <v>7</v>
      </c>
      <c r="N3" s="38" t="s">
        <v>25</v>
      </c>
    </row>
    <row r="4" spans="1:14">
      <c r="A4" s="38">
        <v>3</v>
      </c>
      <c r="B4" s="38" t="s">
        <v>28</v>
      </c>
      <c r="C4" s="38" t="s">
        <v>2</v>
      </c>
      <c r="D4" s="38">
        <v>18</v>
      </c>
      <c r="E4" s="40">
        <v>1.85</v>
      </c>
      <c r="F4" s="39">
        <v>72.8</v>
      </c>
      <c r="G4" s="38">
        <v>2</v>
      </c>
      <c r="H4" s="38" t="s">
        <v>24</v>
      </c>
      <c r="I4" s="38" t="s">
        <v>3</v>
      </c>
      <c r="J4" s="38">
        <v>5</v>
      </c>
      <c r="K4" s="38">
        <v>2</v>
      </c>
      <c r="L4" s="38" t="s">
        <v>2</v>
      </c>
      <c r="M4" s="38">
        <v>15</v>
      </c>
      <c r="N4" s="38" t="s">
        <v>25</v>
      </c>
    </row>
    <row r="5" spans="1:14">
      <c r="A5" s="38">
        <v>4</v>
      </c>
      <c r="B5" s="38" t="s">
        <v>28</v>
      </c>
      <c r="C5" s="38" t="s">
        <v>2</v>
      </c>
      <c r="D5" s="38">
        <v>25</v>
      </c>
      <c r="E5" s="40">
        <v>1.85</v>
      </c>
      <c r="F5" s="39">
        <v>80.900000000000006</v>
      </c>
      <c r="G5" s="38">
        <v>2</v>
      </c>
      <c r="H5" s="38" t="s">
        <v>24</v>
      </c>
      <c r="I5" s="38" t="s">
        <v>3</v>
      </c>
      <c r="J5" s="38">
        <v>5</v>
      </c>
      <c r="K5" s="38">
        <v>2</v>
      </c>
      <c r="L5" s="38" t="s">
        <v>23</v>
      </c>
      <c r="M5" s="38">
        <v>20</v>
      </c>
      <c r="N5" s="38" t="s">
        <v>25</v>
      </c>
    </row>
    <row r="6" spans="1:14">
      <c r="A6" s="38">
        <v>5</v>
      </c>
      <c r="B6" s="38" t="s">
        <v>28</v>
      </c>
      <c r="C6" s="38" t="s">
        <v>14</v>
      </c>
      <c r="D6" s="38">
        <v>19</v>
      </c>
      <c r="E6" s="40">
        <v>1.58</v>
      </c>
      <c r="F6" s="39">
        <v>55</v>
      </c>
      <c r="G6" s="38">
        <v>1</v>
      </c>
      <c r="H6" s="38" t="s">
        <v>24</v>
      </c>
      <c r="I6" s="38" t="s">
        <v>2</v>
      </c>
      <c r="J6" s="38">
        <v>2</v>
      </c>
      <c r="K6" s="38">
        <v>2</v>
      </c>
      <c r="L6" s="38" t="s">
        <v>23</v>
      </c>
      <c r="M6" s="38">
        <v>5</v>
      </c>
      <c r="N6" s="38" t="s">
        <v>25</v>
      </c>
    </row>
    <row r="7" spans="1:14">
      <c r="A7" s="38">
        <v>6</v>
      </c>
      <c r="B7" s="38" t="s">
        <v>28</v>
      </c>
      <c r="C7" s="38" t="s">
        <v>2</v>
      </c>
      <c r="D7" s="38">
        <v>19</v>
      </c>
      <c r="E7" s="40">
        <v>1.76</v>
      </c>
      <c r="F7" s="39">
        <v>60</v>
      </c>
      <c r="G7" s="38">
        <v>3</v>
      </c>
      <c r="H7" s="38" t="s">
        <v>24</v>
      </c>
      <c r="I7" s="38" t="s">
        <v>2</v>
      </c>
      <c r="J7" s="38">
        <v>2</v>
      </c>
      <c r="K7" s="38">
        <v>1</v>
      </c>
      <c r="L7" s="38" t="s">
        <v>23</v>
      </c>
      <c r="M7" s="38">
        <v>2</v>
      </c>
      <c r="N7" s="38" t="s">
        <v>25</v>
      </c>
    </row>
    <row r="8" spans="1:14">
      <c r="A8" s="38">
        <v>7</v>
      </c>
      <c r="B8" s="38" t="s">
        <v>28</v>
      </c>
      <c r="C8" s="38" t="s">
        <v>14</v>
      </c>
      <c r="D8" s="38">
        <v>20</v>
      </c>
      <c r="E8" s="40">
        <v>1.6</v>
      </c>
      <c r="F8" s="39">
        <v>58</v>
      </c>
      <c r="G8" s="38">
        <v>1</v>
      </c>
      <c r="H8" s="38" t="s">
        <v>24</v>
      </c>
      <c r="I8" s="38" t="s">
        <v>3</v>
      </c>
      <c r="J8" s="38">
        <v>3</v>
      </c>
      <c r="K8" s="38">
        <v>1</v>
      </c>
      <c r="L8" s="38" t="s">
        <v>23</v>
      </c>
      <c r="M8" s="38">
        <v>7</v>
      </c>
      <c r="N8" s="38" t="s">
        <v>25</v>
      </c>
    </row>
    <row r="9" spans="1:14">
      <c r="A9" s="38">
        <v>8</v>
      </c>
      <c r="B9" s="38" t="s">
        <v>28</v>
      </c>
      <c r="C9" s="38" t="s">
        <v>14</v>
      </c>
      <c r="D9" s="38">
        <v>18</v>
      </c>
      <c r="E9" s="40">
        <v>1.64</v>
      </c>
      <c r="F9" s="39">
        <v>47</v>
      </c>
      <c r="G9" s="38">
        <v>1</v>
      </c>
      <c r="H9" s="38" t="s">
        <v>27</v>
      </c>
      <c r="I9" s="38" t="s">
        <v>4</v>
      </c>
      <c r="J9" s="38">
        <v>2</v>
      </c>
      <c r="K9" s="38">
        <v>2</v>
      </c>
      <c r="L9" s="38" t="s">
        <v>2</v>
      </c>
      <c r="M9" s="38">
        <v>10</v>
      </c>
      <c r="N9" s="38" t="s">
        <v>25</v>
      </c>
    </row>
    <row r="10" spans="1:14">
      <c r="A10" s="38">
        <v>9</v>
      </c>
      <c r="B10" s="38" t="s">
        <v>28</v>
      </c>
      <c r="C10" s="38" t="s">
        <v>14</v>
      </c>
      <c r="D10" s="38">
        <v>18</v>
      </c>
      <c r="E10" s="40">
        <v>1.62</v>
      </c>
      <c r="F10" s="39">
        <v>57.8</v>
      </c>
      <c r="G10" s="38">
        <v>3</v>
      </c>
      <c r="H10" s="38" t="s">
        <v>24</v>
      </c>
      <c r="I10" s="38" t="s">
        <v>2</v>
      </c>
      <c r="J10" s="38">
        <v>3</v>
      </c>
      <c r="K10" s="38">
        <v>3</v>
      </c>
      <c r="L10" s="38" t="s">
        <v>2</v>
      </c>
      <c r="M10" s="38">
        <v>12</v>
      </c>
      <c r="N10" s="38" t="s">
        <v>25</v>
      </c>
    </row>
    <row r="11" spans="1:14">
      <c r="A11" s="38">
        <v>10</v>
      </c>
      <c r="B11" s="38" t="s">
        <v>28</v>
      </c>
      <c r="C11" s="38" t="s">
        <v>14</v>
      </c>
      <c r="D11" s="38">
        <v>17</v>
      </c>
      <c r="E11" s="40">
        <v>1.64</v>
      </c>
      <c r="F11" s="39">
        <v>58</v>
      </c>
      <c r="G11" s="38">
        <v>2</v>
      </c>
      <c r="H11" s="38" t="s">
        <v>24</v>
      </c>
      <c r="I11" s="38" t="s">
        <v>2</v>
      </c>
      <c r="J11" s="38">
        <v>2</v>
      </c>
      <c r="K11" s="38">
        <v>2</v>
      </c>
      <c r="L11" s="38" t="s">
        <v>2</v>
      </c>
      <c r="M11" s="38">
        <v>10</v>
      </c>
      <c r="N11" s="38" t="s">
        <v>25</v>
      </c>
    </row>
    <row r="12" spans="1:14">
      <c r="A12" s="38">
        <v>11</v>
      </c>
      <c r="B12" s="38" t="s">
        <v>28</v>
      </c>
      <c r="C12" s="38" t="s">
        <v>14</v>
      </c>
      <c r="D12" s="38">
        <v>18</v>
      </c>
      <c r="E12" s="40">
        <v>1.72</v>
      </c>
      <c r="F12" s="39">
        <v>70</v>
      </c>
      <c r="G12" s="38">
        <v>1</v>
      </c>
      <c r="H12" s="38" t="s">
        <v>27</v>
      </c>
      <c r="I12" s="38" t="s">
        <v>4</v>
      </c>
      <c r="J12" s="38">
        <v>10</v>
      </c>
      <c r="K12" s="38">
        <v>2</v>
      </c>
      <c r="L12" s="38" t="s">
        <v>23</v>
      </c>
      <c r="M12" s="38">
        <v>8</v>
      </c>
      <c r="N12" s="38" t="s">
        <v>26</v>
      </c>
    </row>
    <row r="13" spans="1:14">
      <c r="A13" s="38">
        <v>12</v>
      </c>
      <c r="B13" s="38" t="s">
        <v>28</v>
      </c>
      <c r="C13" s="38" t="s">
        <v>14</v>
      </c>
      <c r="D13" s="38">
        <v>18</v>
      </c>
      <c r="E13" s="40">
        <v>1.66</v>
      </c>
      <c r="F13" s="39">
        <v>54</v>
      </c>
      <c r="G13" s="38">
        <v>3</v>
      </c>
      <c r="H13" s="38" t="s">
        <v>24</v>
      </c>
      <c r="I13" s="38" t="s">
        <v>2</v>
      </c>
      <c r="J13" s="38">
        <v>0</v>
      </c>
      <c r="K13" s="38">
        <v>2</v>
      </c>
      <c r="L13" s="38" t="s">
        <v>23</v>
      </c>
      <c r="M13" s="38">
        <v>0</v>
      </c>
      <c r="N13" s="38" t="s">
        <v>25</v>
      </c>
    </row>
    <row r="14" spans="1:14">
      <c r="A14" s="38">
        <v>13</v>
      </c>
      <c r="B14" s="38" t="s">
        <v>28</v>
      </c>
      <c r="C14" s="38" t="s">
        <v>14</v>
      </c>
      <c r="D14" s="38">
        <v>21</v>
      </c>
      <c r="E14" s="40">
        <v>1.7</v>
      </c>
      <c r="F14" s="39">
        <v>58</v>
      </c>
      <c r="G14" s="38">
        <v>2</v>
      </c>
      <c r="H14" s="38" t="s">
        <v>24</v>
      </c>
      <c r="I14" s="38" t="s">
        <v>2</v>
      </c>
      <c r="J14" s="38">
        <v>6</v>
      </c>
      <c r="K14" s="38">
        <v>1</v>
      </c>
      <c r="L14" s="38" t="s">
        <v>2</v>
      </c>
      <c r="M14" s="38">
        <v>30</v>
      </c>
      <c r="N14" s="38" t="s">
        <v>25</v>
      </c>
    </row>
    <row r="15" spans="1:14">
      <c r="A15" s="38">
        <v>14</v>
      </c>
      <c r="B15" s="38" t="s">
        <v>28</v>
      </c>
      <c r="C15" s="38" t="s">
        <v>2</v>
      </c>
      <c r="D15" s="38">
        <v>19</v>
      </c>
      <c r="E15" s="40">
        <v>1.78</v>
      </c>
      <c r="F15" s="39">
        <v>68.5</v>
      </c>
      <c r="G15" s="38">
        <v>1</v>
      </c>
      <c r="H15" s="38" t="s">
        <v>27</v>
      </c>
      <c r="I15" s="38" t="s">
        <v>4</v>
      </c>
      <c r="J15" s="38">
        <v>5</v>
      </c>
      <c r="K15" s="38">
        <v>1</v>
      </c>
      <c r="L15" s="38" t="s">
        <v>2</v>
      </c>
      <c r="M15" s="38">
        <v>2</v>
      </c>
      <c r="N15" s="38" t="s">
        <v>26</v>
      </c>
    </row>
    <row r="16" spans="1:14">
      <c r="A16" s="38">
        <v>15</v>
      </c>
      <c r="B16" s="38" t="s">
        <v>28</v>
      </c>
      <c r="C16" s="38" t="s">
        <v>14</v>
      </c>
      <c r="D16" s="38">
        <v>18</v>
      </c>
      <c r="E16" s="40">
        <v>1.65</v>
      </c>
      <c r="F16" s="39">
        <v>63.5</v>
      </c>
      <c r="G16" s="38">
        <v>1</v>
      </c>
      <c r="H16" s="38" t="s">
        <v>24</v>
      </c>
      <c r="I16" s="38" t="s">
        <v>4</v>
      </c>
      <c r="J16" s="38">
        <v>4</v>
      </c>
      <c r="K16" s="38">
        <v>1</v>
      </c>
      <c r="L16" s="38" t="s">
        <v>23</v>
      </c>
      <c r="M16" s="38">
        <v>10</v>
      </c>
      <c r="N16" s="38" t="s">
        <v>25</v>
      </c>
    </row>
    <row r="17" spans="1:14">
      <c r="A17" s="38">
        <v>16</v>
      </c>
      <c r="B17" s="38" t="s">
        <v>28</v>
      </c>
      <c r="C17" s="38" t="s">
        <v>14</v>
      </c>
      <c r="D17" s="38">
        <v>19</v>
      </c>
      <c r="E17" s="40">
        <v>1.63</v>
      </c>
      <c r="F17" s="39">
        <v>47.4</v>
      </c>
      <c r="G17" s="38">
        <v>3</v>
      </c>
      <c r="H17" s="38" t="s">
        <v>24</v>
      </c>
      <c r="I17" s="38" t="s">
        <v>3</v>
      </c>
      <c r="J17" s="38">
        <v>0</v>
      </c>
      <c r="K17" s="38">
        <v>1</v>
      </c>
      <c r="L17" s="38" t="s">
        <v>23</v>
      </c>
      <c r="M17" s="38">
        <v>18</v>
      </c>
      <c r="N17" s="38" t="s">
        <v>25</v>
      </c>
    </row>
    <row r="18" spans="1:14">
      <c r="A18" s="38">
        <v>17</v>
      </c>
      <c r="B18" s="38" t="s">
        <v>28</v>
      </c>
      <c r="C18" s="38" t="s">
        <v>14</v>
      </c>
      <c r="D18" s="38">
        <v>17</v>
      </c>
      <c r="E18" s="40">
        <v>1.82</v>
      </c>
      <c r="F18" s="39">
        <v>66</v>
      </c>
      <c r="G18" s="38">
        <v>1</v>
      </c>
      <c r="H18" s="38" t="s">
        <v>24</v>
      </c>
      <c r="I18" s="38" t="s">
        <v>3</v>
      </c>
      <c r="J18" s="38">
        <v>3</v>
      </c>
      <c r="K18" s="38">
        <v>1</v>
      </c>
      <c r="L18" s="38" t="s">
        <v>23</v>
      </c>
      <c r="M18" s="38">
        <v>10</v>
      </c>
      <c r="N18" s="38" t="s">
        <v>26</v>
      </c>
    </row>
    <row r="19" spans="1:14">
      <c r="A19" s="38">
        <v>18</v>
      </c>
      <c r="B19" s="38" t="s">
        <v>28</v>
      </c>
      <c r="C19" s="38" t="s">
        <v>2</v>
      </c>
      <c r="D19" s="38">
        <v>18</v>
      </c>
      <c r="E19" s="40">
        <v>1.8</v>
      </c>
      <c r="F19" s="39">
        <v>85.2</v>
      </c>
      <c r="G19" s="38">
        <v>2</v>
      </c>
      <c r="H19" s="38" t="s">
        <v>24</v>
      </c>
      <c r="I19" s="38" t="s">
        <v>3</v>
      </c>
      <c r="J19" s="38">
        <v>3</v>
      </c>
      <c r="K19" s="38">
        <v>4</v>
      </c>
      <c r="L19" s="38" t="s">
        <v>23</v>
      </c>
      <c r="M19" s="38">
        <v>10</v>
      </c>
      <c r="N19" s="38" t="s">
        <v>25</v>
      </c>
    </row>
    <row r="20" spans="1:14">
      <c r="A20" s="38">
        <v>19</v>
      </c>
      <c r="B20" s="38" t="s">
        <v>28</v>
      </c>
      <c r="C20" s="38" t="s">
        <v>14</v>
      </c>
      <c r="D20" s="38">
        <v>20</v>
      </c>
      <c r="E20" s="40">
        <v>1.6</v>
      </c>
      <c r="F20" s="39">
        <v>54.5</v>
      </c>
      <c r="G20" s="38">
        <v>1</v>
      </c>
      <c r="H20" s="38" t="s">
        <v>24</v>
      </c>
      <c r="I20" s="38" t="s">
        <v>3</v>
      </c>
      <c r="J20" s="38">
        <v>3</v>
      </c>
      <c r="K20" s="38">
        <v>2</v>
      </c>
      <c r="L20" s="38" t="s">
        <v>23</v>
      </c>
      <c r="M20" s="38">
        <v>5</v>
      </c>
      <c r="N20" s="38" t="s">
        <v>25</v>
      </c>
    </row>
    <row r="21" spans="1:14">
      <c r="A21" s="38">
        <v>20</v>
      </c>
      <c r="B21" s="38" t="s">
        <v>28</v>
      </c>
      <c r="C21" s="38" t="s">
        <v>14</v>
      </c>
      <c r="D21" s="38">
        <v>18</v>
      </c>
      <c r="E21" s="40">
        <v>1.68</v>
      </c>
      <c r="F21" s="39">
        <v>52.5</v>
      </c>
      <c r="G21" s="38">
        <v>3</v>
      </c>
      <c r="H21" s="38" t="s">
        <v>24</v>
      </c>
      <c r="I21" s="38" t="s">
        <v>2</v>
      </c>
      <c r="J21" s="38">
        <v>7</v>
      </c>
      <c r="K21" s="38">
        <v>2</v>
      </c>
      <c r="L21" s="38" t="s">
        <v>23</v>
      </c>
      <c r="M21" s="38">
        <v>14</v>
      </c>
      <c r="N21" s="38" t="s">
        <v>2</v>
      </c>
    </row>
    <row r="22" spans="1:14">
      <c r="A22" s="38">
        <v>21</v>
      </c>
      <c r="B22" s="38" t="s">
        <v>28</v>
      </c>
      <c r="C22" s="38" t="s">
        <v>14</v>
      </c>
      <c r="D22" s="38">
        <v>21</v>
      </c>
      <c r="E22" s="40">
        <v>1.7</v>
      </c>
      <c r="F22" s="39">
        <v>60</v>
      </c>
      <c r="G22" s="38">
        <v>2</v>
      </c>
      <c r="H22" s="38" t="s">
        <v>24</v>
      </c>
      <c r="I22" s="38" t="s">
        <v>3</v>
      </c>
      <c r="J22" s="38">
        <v>8</v>
      </c>
      <c r="K22" s="38">
        <v>2</v>
      </c>
      <c r="L22" s="38" t="s">
        <v>23</v>
      </c>
      <c r="M22" s="38">
        <v>5</v>
      </c>
      <c r="N22" s="38" t="s">
        <v>25</v>
      </c>
    </row>
    <row r="23" spans="1:14">
      <c r="A23" s="38">
        <v>22</v>
      </c>
      <c r="B23" s="38" t="s">
        <v>28</v>
      </c>
      <c r="C23" s="38" t="s">
        <v>14</v>
      </c>
      <c r="D23" s="38">
        <v>18</v>
      </c>
      <c r="E23" s="40">
        <v>1.65</v>
      </c>
      <c r="F23" s="39">
        <v>58.5</v>
      </c>
      <c r="G23" s="38">
        <v>1</v>
      </c>
      <c r="H23" s="38" t="s">
        <v>24</v>
      </c>
      <c r="I23" s="38" t="s">
        <v>2</v>
      </c>
      <c r="J23" s="38">
        <v>0</v>
      </c>
      <c r="K23" s="38">
        <v>3</v>
      </c>
      <c r="L23" s="38" t="s">
        <v>23</v>
      </c>
      <c r="M23" s="38">
        <v>5</v>
      </c>
      <c r="N23" s="38" t="s">
        <v>25</v>
      </c>
    </row>
    <row r="24" spans="1:14">
      <c r="A24" s="38">
        <v>23</v>
      </c>
      <c r="B24" s="38" t="s">
        <v>28</v>
      </c>
      <c r="C24" s="38" t="s">
        <v>14</v>
      </c>
      <c r="D24" s="38">
        <v>18</v>
      </c>
      <c r="E24" s="40">
        <v>1.57</v>
      </c>
      <c r="F24" s="39">
        <v>49.2</v>
      </c>
      <c r="G24" s="38">
        <v>1</v>
      </c>
      <c r="H24" s="38" t="s">
        <v>27</v>
      </c>
      <c r="I24" s="38" t="s">
        <v>4</v>
      </c>
      <c r="J24" s="38">
        <v>5</v>
      </c>
      <c r="K24" s="38">
        <v>4</v>
      </c>
      <c r="L24" s="38" t="s">
        <v>23</v>
      </c>
      <c r="M24" s="38">
        <v>10</v>
      </c>
      <c r="N24" s="38" t="s">
        <v>25</v>
      </c>
    </row>
    <row r="25" spans="1:14">
      <c r="A25" s="38">
        <v>24</v>
      </c>
      <c r="B25" s="38" t="s">
        <v>28</v>
      </c>
      <c r="C25" s="38" t="s">
        <v>14</v>
      </c>
      <c r="D25" s="38">
        <v>20</v>
      </c>
      <c r="E25" s="40">
        <v>1.55</v>
      </c>
      <c r="F25" s="39">
        <v>48</v>
      </c>
      <c r="G25" s="38">
        <v>1</v>
      </c>
      <c r="H25" s="38" t="s">
        <v>27</v>
      </c>
      <c r="I25" s="38" t="s">
        <v>4</v>
      </c>
      <c r="J25" s="38">
        <v>0</v>
      </c>
      <c r="K25" s="38">
        <v>1</v>
      </c>
      <c r="L25" s="38" t="s">
        <v>2</v>
      </c>
      <c r="M25" s="38">
        <v>28</v>
      </c>
      <c r="N25" s="38" t="s">
        <v>25</v>
      </c>
    </row>
    <row r="26" spans="1:14">
      <c r="A26" s="38">
        <v>25</v>
      </c>
      <c r="B26" s="38" t="s">
        <v>28</v>
      </c>
      <c r="C26" s="38" t="s">
        <v>14</v>
      </c>
      <c r="D26" s="38">
        <v>20</v>
      </c>
      <c r="E26" s="40">
        <v>1.69</v>
      </c>
      <c r="F26" s="39">
        <v>51.6</v>
      </c>
      <c r="G26" s="38">
        <v>2</v>
      </c>
      <c r="H26" s="38" t="s">
        <v>24</v>
      </c>
      <c r="I26" s="38" t="s">
        <v>3</v>
      </c>
      <c r="J26" s="38">
        <v>8</v>
      </c>
      <c r="K26" s="38">
        <v>5</v>
      </c>
      <c r="L26" s="38" t="s">
        <v>2</v>
      </c>
      <c r="M26" s="38">
        <v>4</v>
      </c>
      <c r="N26" s="38" t="s">
        <v>26</v>
      </c>
    </row>
    <row r="27" spans="1:14">
      <c r="A27" s="38">
        <v>26</v>
      </c>
      <c r="B27" s="38" t="s">
        <v>28</v>
      </c>
      <c r="C27" s="38" t="s">
        <v>14</v>
      </c>
      <c r="D27" s="38">
        <v>19</v>
      </c>
      <c r="E27" s="40">
        <v>1.54</v>
      </c>
      <c r="F27" s="39">
        <v>57</v>
      </c>
      <c r="G27" s="38">
        <v>2</v>
      </c>
      <c r="H27" s="38" t="s">
        <v>24</v>
      </c>
      <c r="I27" s="38" t="s">
        <v>4</v>
      </c>
      <c r="J27" s="38">
        <v>6</v>
      </c>
      <c r="K27" s="38">
        <v>2</v>
      </c>
      <c r="L27" s="38" t="s">
        <v>23</v>
      </c>
      <c r="M27" s="38">
        <v>5</v>
      </c>
      <c r="N27" s="38" t="s">
        <v>25</v>
      </c>
    </row>
    <row r="28" spans="1:14">
      <c r="A28" s="38">
        <v>27</v>
      </c>
      <c r="B28" s="38" t="s">
        <v>23</v>
      </c>
      <c r="C28" s="38" t="s">
        <v>14</v>
      </c>
      <c r="D28" s="38">
        <v>23</v>
      </c>
      <c r="E28" s="40">
        <v>1.62</v>
      </c>
      <c r="F28" s="39">
        <v>63</v>
      </c>
      <c r="G28" s="38">
        <v>2</v>
      </c>
      <c r="H28" s="38" t="s">
        <v>24</v>
      </c>
      <c r="I28" s="38" t="s">
        <v>2</v>
      </c>
      <c r="J28" s="38">
        <v>8</v>
      </c>
      <c r="K28" s="38">
        <v>2</v>
      </c>
      <c r="L28" s="38" t="s">
        <v>2</v>
      </c>
      <c r="M28" s="38">
        <v>5</v>
      </c>
      <c r="N28" s="38" t="s">
        <v>25</v>
      </c>
    </row>
    <row r="29" spans="1:14">
      <c r="A29" s="38">
        <v>28</v>
      </c>
      <c r="B29" s="38" t="s">
        <v>23</v>
      </c>
      <c r="C29" s="38" t="s">
        <v>14</v>
      </c>
      <c r="D29" s="38">
        <v>18</v>
      </c>
      <c r="E29" s="40">
        <v>1.62</v>
      </c>
      <c r="F29" s="39">
        <v>52</v>
      </c>
      <c r="G29" s="38">
        <v>1</v>
      </c>
      <c r="H29" s="38" t="s">
        <v>24</v>
      </c>
      <c r="I29" s="38" t="s">
        <v>3</v>
      </c>
      <c r="J29" s="38">
        <v>1</v>
      </c>
      <c r="K29" s="38">
        <v>1</v>
      </c>
      <c r="L29" s="38" t="s">
        <v>2</v>
      </c>
      <c r="M29" s="38">
        <v>10</v>
      </c>
      <c r="N29" s="38" t="s">
        <v>25</v>
      </c>
    </row>
    <row r="30" spans="1:14">
      <c r="A30" s="38">
        <v>29</v>
      </c>
      <c r="B30" s="38" t="s">
        <v>23</v>
      </c>
      <c r="C30" s="38" t="s">
        <v>14</v>
      </c>
      <c r="D30" s="38">
        <v>18</v>
      </c>
      <c r="E30" s="40">
        <v>1.57</v>
      </c>
      <c r="F30" s="39">
        <v>49</v>
      </c>
      <c r="G30" s="38">
        <v>2</v>
      </c>
      <c r="H30" s="38" t="s">
        <v>24</v>
      </c>
      <c r="I30" s="38" t="s">
        <v>3</v>
      </c>
      <c r="J30" s="38">
        <v>3</v>
      </c>
      <c r="K30" s="38">
        <v>1</v>
      </c>
      <c r="L30" s="38" t="s">
        <v>23</v>
      </c>
      <c r="M30" s="38">
        <v>12</v>
      </c>
      <c r="N30" s="38" t="s">
        <v>25</v>
      </c>
    </row>
    <row r="31" spans="1:14">
      <c r="A31" s="38">
        <v>30</v>
      </c>
      <c r="B31" s="38" t="s">
        <v>23</v>
      </c>
      <c r="C31" s="38" t="s">
        <v>14</v>
      </c>
      <c r="D31" s="38">
        <v>25</v>
      </c>
      <c r="E31" s="40">
        <v>1.65</v>
      </c>
      <c r="F31" s="39">
        <v>59</v>
      </c>
      <c r="G31" s="38">
        <v>4</v>
      </c>
      <c r="H31" s="38" t="s">
        <v>24</v>
      </c>
      <c r="I31" s="38" t="s">
        <v>2</v>
      </c>
      <c r="J31" s="38">
        <v>1</v>
      </c>
      <c r="K31" s="38">
        <v>2</v>
      </c>
      <c r="L31" s="38" t="s">
        <v>2</v>
      </c>
      <c r="M31" s="38">
        <v>2</v>
      </c>
      <c r="N31" s="38" t="s">
        <v>25</v>
      </c>
    </row>
    <row r="32" spans="1:14">
      <c r="A32" s="38">
        <v>31</v>
      </c>
      <c r="B32" s="38" t="s">
        <v>23</v>
      </c>
      <c r="C32" s="38" t="s">
        <v>14</v>
      </c>
      <c r="D32" s="38">
        <v>18</v>
      </c>
      <c r="E32" s="40">
        <v>1.61</v>
      </c>
      <c r="F32" s="39">
        <v>52</v>
      </c>
      <c r="G32" s="38">
        <v>1</v>
      </c>
      <c r="H32" s="38" t="s">
        <v>24</v>
      </c>
      <c r="I32" s="38" t="s">
        <v>3</v>
      </c>
      <c r="J32" s="38">
        <v>2</v>
      </c>
      <c r="K32" s="38">
        <v>2</v>
      </c>
      <c r="L32" s="38" t="s">
        <v>2</v>
      </c>
      <c r="M32" s="38">
        <v>6</v>
      </c>
      <c r="N32" s="38" t="s">
        <v>26</v>
      </c>
    </row>
    <row r="33" spans="1:14">
      <c r="A33" s="38">
        <v>32</v>
      </c>
      <c r="B33" s="38" t="s">
        <v>23</v>
      </c>
      <c r="C33" s="38" t="s">
        <v>2</v>
      </c>
      <c r="D33" s="38">
        <v>17</v>
      </c>
      <c r="E33" s="40">
        <v>1.71</v>
      </c>
      <c r="F33" s="39">
        <v>73</v>
      </c>
      <c r="G33" s="38">
        <v>1</v>
      </c>
      <c r="H33" s="38" t="s">
        <v>24</v>
      </c>
      <c r="I33" s="38" t="s">
        <v>3</v>
      </c>
      <c r="J33" s="38">
        <v>1</v>
      </c>
      <c r="K33" s="38">
        <v>1</v>
      </c>
      <c r="L33" s="38" t="s">
        <v>23</v>
      </c>
      <c r="M33" s="38">
        <v>20</v>
      </c>
      <c r="N33" s="38" t="s">
        <v>25</v>
      </c>
    </row>
    <row r="34" spans="1:14">
      <c r="A34" s="38">
        <v>33</v>
      </c>
      <c r="B34" s="38" t="s">
        <v>23</v>
      </c>
      <c r="C34" s="38" t="s">
        <v>14</v>
      </c>
      <c r="D34" s="38">
        <v>17</v>
      </c>
      <c r="E34" s="40">
        <v>1.65</v>
      </c>
      <c r="F34" s="39">
        <v>56</v>
      </c>
      <c r="G34" s="38">
        <v>3</v>
      </c>
      <c r="H34" s="38" t="s">
        <v>24</v>
      </c>
      <c r="I34" s="38" t="s">
        <v>2</v>
      </c>
      <c r="J34" s="38">
        <v>2</v>
      </c>
      <c r="K34" s="38">
        <v>1</v>
      </c>
      <c r="L34" s="38" t="s">
        <v>23</v>
      </c>
      <c r="M34" s="38">
        <v>14</v>
      </c>
      <c r="N34" s="38" t="s">
        <v>25</v>
      </c>
    </row>
    <row r="35" spans="1:14">
      <c r="A35" s="38">
        <v>34</v>
      </c>
      <c r="B35" s="38" t="s">
        <v>23</v>
      </c>
      <c r="C35" s="38" t="s">
        <v>14</v>
      </c>
      <c r="D35" s="38">
        <v>17</v>
      </c>
      <c r="E35" s="40">
        <v>1.67</v>
      </c>
      <c r="F35" s="39">
        <v>58</v>
      </c>
      <c r="G35" s="38">
        <v>1</v>
      </c>
      <c r="H35" s="38" t="s">
        <v>24</v>
      </c>
      <c r="I35" s="38" t="s">
        <v>2</v>
      </c>
      <c r="J35" s="38">
        <v>4</v>
      </c>
      <c r="K35" s="38">
        <v>2</v>
      </c>
      <c r="L35" s="38" t="s">
        <v>23</v>
      </c>
      <c r="M35" s="38">
        <v>10</v>
      </c>
      <c r="N35" s="38" t="s">
        <v>25</v>
      </c>
    </row>
    <row r="36" spans="1:14">
      <c r="A36" s="38">
        <v>35</v>
      </c>
      <c r="B36" s="38" t="s">
        <v>23</v>
      </c>
      <c r="C36" s="38" t="s">
        <v>2</v>
      </c>
      <c r="D36" s="38">
        <v>18</v>
      </c>
      <c r="E36" s="40">
        <v>1.73</v>
      </c>
      <c r="F36" s="39">
        <v>87</v>
      </c>
      <c r="G36" s="38">
        <v>1</v>
      </c>
      <c r="H36" s="38" t="s">
        <v>24</v>
      </c>
      <c r="I36" s="38" t="s">
        <v>2</v>
      </c>
      <c r="J36" s="38">
        <v>7</v>
      </c>
      <c r="K36" s="38">
        <v>1</v>
      </c>
      <c r="L36" s="38" t="s">
        <v>23</v>
      </c>
      <c r="M36" s="38">
        <v>25</v>
      </c>
      <c r="N36" s="38" t="s">
        <v>23</v>
      </c>
    </row>
    <row r="37" spans="1:14">
      <c r="A37" s="38">
        <v>36</v>
      </c>
      <c r="B37" s="38" t="s">
        <v>23</v>
      </c>
      <c r="C37" s="38" t="s">
        <v>14</v>
      </c>
      <c r="D37" s="38">
        <v>18</v>
      </c>
      <c r="E37" s="40">
        <v>1.6</v>
      </c>
      <c r="F37" s="39">
        <v>47</v>
      </c>
      <c r="G37" s="38">
        <v>1</v>
      </c>
      <c r="H37" s="38" t="s">
        <v>24</v>
      </c>
      <c r="I37" s="38" t="s">
        <v>3</v>
      </c>
      <c r="J37" s="38">
        <v>5</v>
      </c>
      <c r="K37" s="38">
        <v>1</v>
      </c>
      <c r="L37" s="38" t="s">
        <v>2</v>
      </c>
      <c r="M37" s="38">
        <v>14</v>
      </c>
      <c r="N37" s="38" t="s">
        <v>25</v>
      </c>
    </row>
    <row r="38" spans="1:14">
      <c r="A38" s="38">
        <v>37</v>
      </c>
      <c r="B38" s="38" t="s">
        <v>23</v>
      </c>
      <c r="C38" s="38" t="s">
        <v>2</v>
      </c>
      <c r="D38" s="38">
        <v>17</v>
      </c>
      <c r="E38" s="40">
        <v>1.7</v>
      </c>
      <c r="F38" s="39">
        <v>95</v>
      </c>
      <c r="G38" s="38">
        <v>1</v>
      </c>
      <c r="H38" s="38" t="s">
        <v>24</v>
      </c>
      <c r="I38" s="38" t="s">
        <v>3</v>
      </c>
      <c r="J38" s="38">
        <v>10</v>
      </c>
      <c r="K38" s="38">
        <v>2</v>
      </c>
      <c r="L38" s="38" t="s">
        <v>2</v>
      </c>
      <c r="M38" s="38">
        <v>12</v>
      </c>
      <c r="N38" s="38" t="s">
        <v>26</v>
      </c>
    </row>
    <row r="39" spans="1:14">
      <c r="A39" s="38">
        <v>38</v>
      </c>
      <c r="B39" s="38" t="s">
        <v>23</v>
      </c>
      <c r="C39" s="38" t="s">
        <v>2</v>
      </c>
      <c r="D39" s="38">
        <v>21</v>
      </c>
      <c r="E39" s="40">
        <v>1.85</v>
      </c>
      <c r="F39" s="39">
        <v>84</v>
      </c>
      <c r="G39" s="38">
        <v>1</v>
      </c>
      <c r="H39" s="38" t="s">
        <v>27</v>
      </c>
      <c r="I39" s="38" t="s">
        <v>4</v>
      </c>
      <c r="J39" s="38">
        <v>6</v>
      </c>
      <c r="K39" s="38">
        <v>4</v>
      </c>
      <c r="L39" s="38" t="s">
        <v>23</v>
      </c>
      <c r="M39" s="38">
        <v>10</v>
      </c>
      <c r="N39" s="38" t="s">
        <v>25</v>
      </c>
    </row>
    <row r="40" spans="1:14">
      <c r="A40" s="38">
        <v>39</v>
      </c>
      <c r="B40" s="38" t="s">
        <v>23</v>
      </c>
      <c r="C40" s="38" t="s">
        <v>14</v>
      </c>
      <c r="D40" s="38">
        <v>18</v>
      </c>
      <c r="E40" s="40">
        <v>1.7</v>
      </c>
      <c r="F40" s="39">
        <v>60</v>
      </c>
      <c r="G40" s="38">
        <v>1</v>
      </c>
      <c r="H40" s="38" t="s">
        <v>24</v>
      </c>
      <c r="I40" s="38" t="s">
        <v>3</v>
      </c>
      <c r="J40" s="38">
        <v>5</v>
      </c>
      <c r="K40" s="38">
        <v>2</v>
      </c>
      <c r="L40" s="38" t="s">
        <v>23</v>
      </c>
      <c r="M40" s="38">
        <v>12</v>
      </c>
      <c r="N40" s="38" t="s">
        <v>25</v>
      </c>
    </row>
    <row r="41" spans="1:14">
      <c r="A41" s="38">
        <v>40</v>
      </c>
      <c r="B41" s="38" t="s">
        <v>23</v>
      </c>
      <c r="C41" s="38" t="s">
        <v>2</v>
      </c>
      <c r="D41" s="38">
        <v>18</v>
      </c>
      <c r="E41" s="40">
        <v>1.73</v>
      </c>
      <c r="F41" s="39">
        <v>73</v>
      </c>
      <c r="G41" s="38">
        <v>1</v>
      </c>
      <c r="H41" s="38" t="s">
        <v>24</v>
      </c>
      <c r="I41" s="38" t="s">
        <v>2</v>
      </c>
      <c r="J41" s="38">
        <v>4</v>
      </c>
      <c r="K41" s="38">
        <v>1</v>
      </c>
      <c r="L41" s="38" t="s">
        <v>23</v>
      </c>
      <c r="M41" s="38">
        <v>2</v>
      </c>
      <c r="N41" s="38" t="s">
        <v>25</v>
      </c>
    </row>
    <row r="42" spans="1:14">
      <c r="A42" s="38">
        <v>41</v>
      </c>
      <c r="B42" s="38" t="s">
        <v>23</v>
      </c>
      <c r="C42" s="38" t="s">
        <v>14</v>
      </c>
      <c r="D42" s="38">
        <v>17</v>
      </c>
      <c r="E42" s="40">
        <v>1.7</v>
      </c>
      <c r="F42" s="39">
        <v>55</v>
      </c>
      <c r="G42" s="38">
        <v>1</v>
      </c>
      <c r="H42" s="38" t="s">
        <v>24</v>
      </c>
      <c r="I42" s="38" t="s">
        <v>4</v>
      </c>
      <c r="J42" s="38">
        <v>5</v>
      </c>
      <c r="K42" s="38">
        <v>4</v>
      </c>
      <c r="L42" s="38" t="s">
        <v>23</v>
      </c>
      <c r="M42" s="38">
        <v>10</v>
      </c>
      <c r="N42" s="38" t="s">
        <v>23</v>
      </c>
    </row>
    <row r="43" spans="1:14">
      <c r="A43" s="38">
        <v>42</v>
      </c>
      <c r="B43" s="38" t="s">
        <v>23</v>
      </c>
      <c r="C43" s="38" t="s">
        <v>14</v>
      </c>
      <c r="D43" s="38">
        <v>23</v>
      </c>
      <c r="E43" s="40">
        <v>1.45</v>
      </c>
      <c r="F43" s="39">
        <v>44</v>
      </c>
      <c r="G43" s="38">
        <v>2</v>
      </c>
      <c r="H43" s="38" t="s">
        <v>24</v>
      </c>
      <c r="I43" s="38" t="s">
        <v>2</v>
      </c>
      <c r="J43" s="38">
        <v>2</v>
      </c>
      <c r="K43" s="38">
        <v>2</v>
      </c>
      <c r="L43" s="38" t="s">
        <v>23</v>
      </c>
      <c r="M43" s="38">
        <v>25</v>
      </c>
      <c r="N43" s="38" t="s">
        <v>25</v>
      </c>
    </row>
    <row r="44" spans="1:14">
      <c r="A44" s="38">
        <v>43</v>
      </c>
      <c r="B44" s="38" t="s">
        <v>23</v>
      </c>
      <c r="C44" s="38" t="s">
        <v>2</v>
      </c>
      <c r="D44" s="38">
        <v>24</v>
      </c>
      <c r="E44" s="40">
        <v>1.76</v>
      </c>
      <c r="F44" s="39">
        <v>75</v>
      </c>
      <c r="G44" s="38">
        <v>2</v>
      </c>
      <c r="H44" s="38" t="s">
        <v>24</v>
      </c>
      <c r="I44" s="38" t="s">
        <v>4</v>
      </c>
      <c r="J44" s="38">
        <v>7</v>
      </c>
      <c r="K44" s="38">
        <v>0</v>
      </c>
      <c r="L44" s="38" t="s">
        <v>2</v>
      </c>
      <c r="M44" s="38">
        <v>14</v>
      </c>
      <c r="N44" s="38" t="s">
        <v>26</v>
      </c>
    </row>
    <row r="45" spans="1:14">
      <c r="A45" s="38">
        <v>44</v>
      </c>
      <c r="B45" s="38" t="s">
        <v>23</v>
      </c>
      <c r="C45" s="38" t="s">
        <v>14</v>
      </c>
      <c r="D45" s="38">
        <v>18</v>
      </c>
      <c r="E45" s="40">
        <v>1.68</v>
      </c>
      <c r="F45" s="39">
        <v>55</v>
      </c>
      <c r="G45" s="38">
        <v>1</v>
      </c>
      <c r="H45" s="38" t="s">
        <v>24</v>
      </c>
      <c r="I45" s="38" t="s">
        <v>3</v>
      </c>
      <c r="J45" s="38">
        <v>5</v>
      </c>
      <c r="K45" s="38">
        <v>1</v>
      </c>
      <c r="L45" s="38" t="s">
        <v>23</v>
      </c>
      <c r="M45" s="38">
        <v>8</v>
      </c>
      <c r="N45" s="38" t="s">
        <v>25</v>
      </c>
    </row>
    <row r="46" spans="1:14">
      <c r="A46" s="38">
        <v>45</v>
      </c>
      <c r="B46" s="38" t="s">
        <v>23</v>
      </c>
      <c r="C46" s="38" t="s">
        <v>14</v>
      </c>
      <c r="D46" s="38">
        <v>18</v>
      </c>
      <c r="E46" s="40">
        <v>1.55</v>
      </c>
      <c r="F46" s="39">
        <v>49</v>
      </c>
      <c r="G46" s="38">
        <v>1</v>
      </c>
      <c r="H46" s="38" t="s">
        <v>24</v>
      </c>
      <c r="I46" s="38" t="s">
        <v>2</v>
      </c>
      <c r="J46" s="38">
        <v>0</v>
      </c>
      <c r="K46" s="38">
        <v>1</v>
      </c>
      <c r="L46" s="38" t="s">
        <v>2</v>
      </c>
      <c r="M46" s="38">
        <v>10</v>
      </c>
      <c r="N46" s="38" t="s">
        <v>25</v>
      </c>
    </row>
    <row r="47" spans="1:14">
      <c r="A47" s="38">
        <v>46</v>
      </c>
      <c r="B47" s="38" t="s">
        <v>23</v>
      </c>
      <c r="C47" s="38" t="s">
        <v>14</v>
      </c>
      <c r="D47" s="38">
        <v>19</v>
      </c>
      <c r="E47" s="40">
        <v>1.7</v>
      </c>
      <c r="F47" s="39">
        <v>50</v>
      </c>
      <c r="G47" s="38">
        <v>7</v>
      </c>
      <c r="H47" s="38" t="s">
        <v>24</v>
      </c>
      <c r="I47" s="38" t="s">
        <v>2</v>
      </c>
      <c r="J47" s="38">
        <v>0</v>
      </c>
      <c r="K47" s="38">
        <v>1</v>
      </c>
      <c r="L47" s="38" t="s">
        <v>23</v>
      </c>
      <c r="M47" s="38">
        <v>8</v>
      </c>
      <c r="N47" s="38" t="s">
        <v>25</v>
      </c>
    </row>
    <row r="48" spans="1:14">
      <c r="A48" s="38">
        <v>47</v>
      </c>
      <c r="B48" s="38" t="s">
        <v>23</v>
      </c>
      <c r="C48" s="38" t="s">
        <v>14</v>
      </c>
      <c r="D48" s="38">
        <v>19</v>
      </c>
      <c r="E48" s="40">
        <v>1.55</v>
      </c>
      <c r="F48" s="39">
        <v>54.5</v>
      </c>
      <c r="G48" s="38">
        <v>2</v>
      </c>
      <c r="H48" s="38" t="s">
        <v>24</v>
      </c>
      <c r="I48" s="38" t="s">
        <v>2</v>
      </c>
      <c r="J48" s="38">
        <v>4</v>
      </c>
      <c r="K48" s="38">
        <v>3</v>
      </c>
      <c r="L48" s="38" t="s">
        <v>23</v>
      </c>
      <c r="M48" s="38">
        <v>3</v>
      </c>
      <c r="N48" s="38" t="s">
        <v>25</v>
      </c>
    </row>
    <row r="49" spans="1:14">
      <c r="A49" s="38">
        <v>48</v>
      </c>
      <c r="B49" s="38" t="s">
        <v>23</v>
      </c>
      <c r="C49" s="38" t="s">
        <v>14</v>
      </c>
      <c r="D49" s="38">
        <v>18</v>
      </c>
      <c r="E49" s="40">
        <v>1.6</v>
      </c>
      <c r="F49" s="39">
        <v>50</v>
      </c>
      <c r="G49" s="38">
        <v>1</v>
      </c>
      <c r="H49" s="38" t="s">
        <v>24</v>
      </c>
      <c r="I49" s="38" t="s">
        <v>3</v>
      </c>
      <c r="J49" s="38">
        <v>2</v>
      </c>
      <c r="K49" s="38">
        <v>1</v>
      </c>
      <c r="L49" s="38" t="s">
        <v>23</v>
      </c>
      <c r="M49" s="38">
        <v>5</v>
      </c>
      <c r="N49" s="38" t="s">
        <v>25</v>
      </c>
    </row>
    <row r="50" spans="1:14">
      <c r="A50" s="38">
        <v>49</v>
      </c>
      <c r="B50" s="38" t="s">
        <v>23</v>
      </c>
      <c r="C50" s="38" t="s">
        <v>2</v>
      </c>
      <c r="D50" s="38">
        <v>17</v>
      </c>
      <c r="E50" s="40">
        <v>1.8</v>
      </c>
      <c r="F50" s="39">
        <v>71</v>
      </c>
      <c r="G50" s="38">
        <v>1</v>
      </c>
      <c r="H50" s="38" t="s">
        <v>24</v>
      </c>
      <c r="I50" s="38" t="s">
        <v>3</v>
      </c>
      <c r="J50" s="38">
        <v>7</v>
      </c>
      <c r="K50" s="38">
        <v>0</v>
      </c>
      <c r="L50" s="38" t="s">
        <v>2</v>
      </c>
      <c r="M50" s="38">
        <v>14</v>
      </c>
      <c r="N50" s="38" t="s">
        <v>25</v>
      </c>
    </row>
    <row r="51" spans="1:14">
      <c r="A51" s="38">
        <v>50</v>
      </c>
      <c r="B51" s="38" t="s">
        <v>23</v>
      </c>
      <c r="C51" s="38" t="s">
        <v>2</v>
      </c>
      <c r="D51" s="38">
        <v>18</v>
      </c>
      <c r="E51" s="40">
        <v>1.83</v>
      </c>
      <c r="F51" s="39">
        <v>86</v>
      </c>
      <c r="G51" s="38">
        <v>1</v>
      </c>
      <c r="H51" s="38" t="s">
        <v>24</v>
      </c>
      <c r="I51" s="38" t="s">
        <v>3</v>
      </c>
      <c r="J51" s="38">
        <v>7</v>
      </c>
      <c r="K51" s="38">
        <v>0</v>
      </c>
      <c r="L51" s="38" t="s">
        <v>2</v>
      </c>
      <c r="M51" s="38">
        <v>20</v>
      </c>
      <c r="N51" s="38" t="s">
        <v>23</v>
      </c>
    </row>
  </sheetData>
  <pageMargins left="0.78740157499999996" right="0.78740157499999996" top="0.984251969" bottom="0.984251969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1</vt:i4>
      </vt:variant>
    </vt:vector>
  </HeadingPairs>
  <TitlesOfParts>
    <vt:vector size="8" baseType="lpstr">
      <vt:lpstr>@pizza</vt:lpstr>
      <vt:lpstr>@barra</vt:lpstr>
      <vt:lpstr>@barras_compara</vt:lpstr>
      <vt:lpstr>@histograma</vt:lpstr>
      <vt:lpstr>@histograma_compara</vt:lpstr>
      <vt:lpstr>@pareto</vt:lpstr>
      <vt:lpstr>questionario</vt:lpstr>
      <vt:lpstr>questionario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Lupércio Bessegato</dc:creator>
  <cp:lastModifiedBy>Lupércio Bessegato</cp:lastModifiedBy>
  <dcterms:created xsi:type="dcterms:W3CDTF">2011-12-29T02:50:35Z</dcterms:created>
  <dcterms:modified xsi:type="dcterms:W3CDTF">2012-01-09T02:48:01Z</dcterms:modified>
</cp:coreProperties>
</file>